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Учебный год 2016-2017\Учебные планы\планы для сайта\"/>
    </mc:Choice>
  </mc:AlternateContent>
  <bookViews>
    <workbookView xWindow="165" yWindow="120" windowWidth="18945" windowHeight="11205" firstSheet="1" activeTab="1"/>
  </bookViews>
  <sheets>
    <sheet name="График" sheetId="27" state="hidden" r:id="rId1"/>
    <sheet name="План_ИБМ_ шаблон" sheetId="30" r:id="rId2"/>
    <sheet name="Лист1" sheetId="31" r:id="rId3"/>
  </sheets>
  <definedNames>
    <definedName name="_xlnm.Print_Titles" localSheetId="1">'План_ИБМ_ шаблон'!$19:$22</definedName>
    <definedName name="_xlnm.Print_Area" localSheetId="1">'План_ИБМ_ шаблон'!$A$1:$AX$146</definedName>
  </definedNames>
  <calcPr calcId="162913"/>
</workbook>
</file>

<file path=xl/calcChain.xml><?xml version="1.0" encoding="utf-8"?>
<calcChain xmlns="http://schemas.openxmlformats.org/spreadsheetml/2006/main">
  <c r="C87" i="30" l="1"/>
  <c r="C115" i="30"/>
  <c r="C116" i="30" s="1"/>
  <c r="AF88" i="30"/>
  <c r="AH88" i="30" s="1"/>
  <c r="J88" i="30" s="1"/>
  <c r="F88" i="30"/>
  <c r="E88" i="30"/>
  <c r="AK90" i="30"/>
  <c r="AM90" i="30" s="1"/>
  <c r="J90" i="30" s="1"/>
  <c r="E90" i="30"/>
  <c r="AM50" i="30"/>
  <c r="J50" i="30" s="1"/>
  <c r="AK50" i="30"/>
  <c r="F50" i="30"/>
  <c r="D50" i="30"/>
  <c r="E50" i="30" s="1"/>
  <c r="AA70" i="30"/>
  <c r="AC70" i="30" s="1"/>
  <c r="J70" i="30" s="1"/>
  <c r="F70" i="30"/>
  <c r="D70" i="30"/>
  <c r="E70" i="30" s="1"/>
  <c r="W35" i="30"/>
  <c r="F35" i="30" s="1"/>
  <c r="V35" i="30"/>
  <c r="X35" i="30" s="1"/>
  <c r="J35" i="30" s="1"/>
  <c r="D35" i="30"/>
  <c r="E35" i="30" s="1"/>
  <c r="V33" i="30"/>
  <c r="X33" i="30" s="1"/>
  <c r="J33" i="30" s="1"/>
  <c r="F33" i="30"/>
  <c r="E33" i="30"/>
  <c r="Q32" i="30"/>
  <c r="S32" i="30" s="1"/>
  <c r="J32" i="30" s="1"/>
  <c r="F32" i="30"/>
  <c r="E32" i="30"/>
  <c r="AA69" i="30"/>
  <c r="AC69" i="30" s="1"/>
  <c r="J69" i="30" s="1"/>
  <c r="D69" i="30"/>
  <c r="E69" i="30" s="1"/>
  <c r="Q63" i="30"/>
  <c r="S63" i="30" s="1"/>
  <c r="V64" i="30"/>
  <c r="X64" i="30" s="1"/>
  <c r="M62" i="30"/>
  <c r="L62" i="30"/>
  <c r="L61" i="30"/>
  <c r="N61" i="30" s="1"/>
  <c r="J61" i="30" s="1"/>
  <c r="F61" i="30"/>
  <c r="E61" i="30"/>
  <c r="Q27" i="30"/>
  <c r="S27" i="30" s="1"/>
  <c r="AP51" i="30"/>
  <c r="AR51" i="30" s="1"/>
  <c r="J51" i="30" s="1"/>
  <c r="F51" i="30"/>
  <c r="E51" i="30"/>
  <c r="AF40" i="30"/>
  <c r="AH40" i="30" s="1"/>
  <c r="J40" i="30" s="1"/>
  <c r="F40" i="30"/>
  <c r="D40" i="30"/>
  <c r="E40" i="30" s="1"/>
  <c r="AP77" i="30"/>
  <c r="AR77" i="30" s="1"/>
  <c r="J77" i="30" s="1"/>
  <c r="F77" i="30"/>
  <c r="E77" i="30"/>
  <c r="C119" i="30" l="1"/>
  <c r="C120" i="30" s="1"/>
  <c r="C124" i="30" s="1"/>
  <c r="C125" i="30" s="1"/>
  <c r="C126" i="30" s="1"/>
  <c r="C127" i="30" s="1"/>
  <c r="C117" i="30"/>
  <c r="N62" i="30"/>
  <c r="AK49" i="30"/>
  <c r="AM49" i="30" s="1"/>
  <c r="J49" i="30" s="1"/>
  <c r="F49" i="30"/>
  <c r="E49" i="30"/>
  <c r="AQ53" i="30"/>
  <c r="F53" i="30" s="1"/>
  <c r="D53" i="30"/>
  <c r="E53" i="30" s="1"/>
  <c r="F104" i="30"/>
  <c r="E104" i="30"/>
  <c r="AU104" i="30"/>
  <c r="AW104" i="30" s="1"/>
  <c r="AU78" i="30"/>
  <c r="AW78" i="30" s="1"/>
  <c r="F92" i="30"/>
  <c r="E92" i="30"/>
  <c r="F94" i="30"/>
  <c r="E94" i="30"/>
  <c r="AQ52" i="30"/>
  <c r="F52" i="30" s="1"/>
  <c r="AP52" i="30"/>
  <c r="D52" i="30"/>
  <c r="E52" i="30" s="1"/>
  <c r="AQ74" i="30"/>
  <c r="F74" i="30" s="1"/>
  <c r="AP74" i="30"/>
  <c r="AL73" i="30"/>
  <c r="F73" i="30" s="1"/>
  <c r="AK73" i="30"/>
  <c r="D74" i="30"/>
  <c r="E74" i="30" s="1"/>
  <c r="D73" i="30"/>
  <c r="E73" i="30" s="1"/>
  <c r="AL47" i="30"/>
  <c r="F47" i="30" s="1"/>
  <c r="AK48" i="30"/>
  <c r="AM48" i="30" s="1"/>
  <c r="AP53" i="30"/>
  <c r="AF72" i="30"/>
  <c r="AH72" i="30" s="1"/>
  <c r="J72" i="30" s="1"/>
  <c r="F72" i="30"/>
  <c r="E72" i="30"/>
  <c r="AB37" i="30"/>
  <c r="F37" i="30" s="1"/>
  <c r="AF44" i="30"/>
  <c r="AH44" i="30" s="1"/>
  <c r="J44" i="30" s="1"/>
  <c r="F44" i="30"/>
  <c r="E44" i="30"/>
  <c r="F66" i="30"/>
  <c r="V66" i="30"/>
  <c r="D66" i="30"/>
  <c r="E66" i="30" s="1"/>
  <c r="AB67" i="30"/>
  <c r="F67" i="30" s="1"/>
  <c r="AA67" i="30"/>
  <c r="D67" i="30"/>
  <c r="E67" i="30" s="1"/>
  <c r="V34" i="30"/>
  <c r="H58" i="30"/>
  <c r="Z58" i="30"/>
  <c r="D64" i="30"/>
  <c r="E64" i="30" s="1"/>
  <c r="F63" i="30"/>
  <c r="D63" i="30"/>
  <c r="E63" i="30" s="1"/>
  <c r="AK45" i="30"/>
  <c r="AM45" i="30" s="1"/>
  <c r="AF45" i="30"/>
  <c r="AH45" i="30" s="1"/>
  <c r="F45" i="30"/>
  <c r="D45" i="30"/>
  <c r="E45" i="30" s="1"/>
  <c r="AA39" i="30"/>
  <c r="AC39" i="30" s="1"/>
  <c r="J39" i="30" s="1"/>
  <c r="F39" i="30"/>
  <c r="D39" i="30"/>
  <c r="E39" i="30" s="1"/>
  <c r="F38" i="30"/>
  <c r="AA38" i="30"/>
  <c r="D38" i="30"/>
  <c r="E38" i="30" s="1"/>
  <c r="AG71" i="30"/>
  <c r="AF71" i="30"/>
  <c r="D71" i="30"/>
  <c r="E71" i="30" s="1"/>
  <c r="W65" i="30"/>
  <c r="V65" i="30"/>
  <c r="D65" i="30"/>
  <c r="E65" i="30" s="1"/>
  <c r="R62" i="30"/>
  <c r="Q62" i="30"/>
  <c r="M58" i="30"/>
  <c r="E62" i="30"/>
  <c r="R55" i="30"/>
  <c r="F55" i="30" s="1"/>
  <c r="Q55" i="30"/>
  <c r="D55" i="30"/>
  <c r="E55" i="30" s="1"/>
  <c r="AA37" i="30"/>
  <c r="V37" i="30"/>
  <c r="X37" i="30" s="1"/>
  <c r="D37" i="30"/>
  <c r="E37" i="30" s="1"/>
  <c r="AT58" i="30"/>
  <c r="AX58" i="30"/>
  <c r="AX136" i="30" s="1"/>
  <c r="AO58" i="30"/>
  <c r="AS58" i="30"/>
  <c r="AS136" i="30" s="1"/>
  <c r="AJ58" i="30"/>
  <c r="AN58" i="30"/>
  <c r="AN135" i="30" s="1"/>
  <c r="AE58" i="30"/>
  <c r="AI58" i="30"/>
  <c r="AI136" i="30" s="1"/>
  <c r="AD58" i="30"/>
  <c r="AD136" i="30" s="1"/>
  <c r="U58" i="30"/>
  <c r="Y58" i="30"/>
  <c r="Y135" i="30" s="1"/>
  <c r="AT24" i="30"/>
  <c r="AU24" i="30"/>
  <c r="AV24" i="30"/>
  <c r="AW24" i="30"/>
  <c r="AX24" i="30"/>
  <c r="AO24" i="30"/>
  <c r="AS24" i="30"/>
  <c r="AJ24" i="30"/>
  <c r="AN24" i="30"/>
  <c r="AE24" i="30"/>
  <c r="AI24" i="30"/>
  <c r="AD24" i="30"/>
  <c r="Y24" i="30"/>
  <c r="T24" i="30"/>
  <c r="R28" i="30"/>
  <c r="Q28" i="30"/>
  <c r="M28" i="30"/>
  <c r="L28" i="30"/>
  <c r="E28" i="30"/>
  <c r="AK46" i="30"/>
  <c r="AM46" i="30" s="1"/>
  <c r="J46" i="30" s="1"/>
  <c r="F46" i="30"/>
  <c r="D46" i="30"/>
  <c r="E46" i="30" s="1"/>
  <c r="F48" i="30"/>
  <c r="G58" i="30"/>
  <c r="I58" i="30"/>
  <c r="O58" i="30"/>
  <c r="O135" i="30" s="1"/>
  <c r="P58" i="30"/>
  <c r="T58" i="30"/>
  <c r="T135" i="30" s="1"/>
  <c r="J108" i="30"/>
  <c r="E108" i="30" s="1"/>
  <c r="F108" i="30"/>
  <c r="D108" i="30"/>
  <c r="Q81" i="30"/>
  <c r="L81" i="30"/>
  <c r="D81" i="30"/>
  <c r="E81" i="30" s="1"/>
  <c r="D118" i="30"/>
  <c r="G24" i="30"/>
  <c r="I24" i="30"/>
  <c r="O24" i="30"/>
  <c r="S56" i="30"/>
  <c r="N56" i="30"/>
  <c r="F56" i="30"/>
  <c r="D56" i="30"/>
  <c r="AU79" i="30"/>
  <c r="AW79" i="30" s="1"/>
  <c r="J79" i="30" s="1"/>
  <c r="F79" i="30"/>
  <c r="D79" i="30"/>
  <c r="E79" i="30" s="1"/>
  <c r="F78" i="30"/>
  <c r="E78" i="30"/>
  <c r="AP76" i="30"/>
  <c r="AR76" i="30" s="1"/>
  <c r="J76" i="30" s="1"/>
  <c r="F76" i="30"/>
  <c r="D76" i="30"/>
  <c r="E76" i="30" s="1"/>
  <c r="AP75" i="30"/>
  <c r="AR75" i="30" s="1"/>
  <c r="J75" i="30" s="1"/>
  <c r="F75" i="30"/>
  <c r="E75" i="30"/>
  <c r="AA68" i="30"/>
  <c r="D68" i="30"/>
  <c r="E68" i="30" s="1"/>
  <c r="K60" i="30"/>
  <c r="L60" i="30" s="1"/>
  <c r="F60" i="30"/>
  <c r="AP54" i="30"/>
  <c r="D54" i="30"/>
  <c r="E54" i="30" s="1"/>
  <c r="D48" i="30"/>
  <c r="E48" i="30" s="1"/>
  <c r="AK47" i="30"/>
  <c r="D47" i="30"/>
  <c r="E47" i="30" s="1"/>
  <c r="F43" i="30"/>
  <c r="AF43" i="30"/>
  <c r="D43" i="30"/>
  <c r="E43" i="30" s="1"/>
  <c r="AF42" i="30"/>
  <c r="AH42" i="30" s="1"/>
  <c r="J42" i="30" s="1"/>
  <c r="F42" i="30"/>
  <c r="D42" i="30"/>
  <c r="E42" i="30" s="1"/>
  <c r="F41" i="30"/>
  <c r="AF41" i="30"/>
  <c r="E41" i="30"/>
  <c r="V36" i="30"/>
  <c r="X36" i="30" s="1"/>
  <c r="J36" i="30" s="1"/>
  <c r="F36" i="30"/>
  <c r="E36" i="30"/>
  <c r="F34" i="30"/>
  <c r="D34" i="30"/>
  <c r="E34" i="30" s="1"/>
  <c r="W31" i="30"/>
  <c r="V31" i="30"/>
  <c r="R31" i="30"/>
  <c r="Q31" i="30"/>
  <c r="H31" i="30"/>
  <c r="D31" i="30"/>
  <c r="E31" i="30" s="1"/>
  <c r="Q30" i="30"/>
  <c r="S30" i="30" s="1"/>
  <c r="L30" i="30"/>
  <c r="N30" i="30" s="1"/>
  <c r="F30" i="30"/>
  <c r="D30" i="30"/>
  <c r="E30" i="30" s="1"/>
  <c r="R29" i="30"/>
  <c r="F29" i="30" s="1"/>
  <c r="Q29" i="30"/>
  <c r="L29" i="30"/>
  <c r="N29" i="30" s="1"/>
  <c r="D29" i="30"/>
  <c r="E29" i="30" s="1"/>
  <c r="D59" i="30"/>
  <c r="E59" i="30" s="1"/>
  <c r="AF59" i="30"/>
  <c r="AK59" i="30"/>
  <c r="AL59" i="30"/>
  <c r="J123" i="30"/>
  <c r="I123" i="30"/>
  <c r="H123" i="30"/>
  <c r="G123" i="30"/>
  <c r="F123" i="30"/>
  <c r="E123" i="30"/>
  <c r="D123" i="30"/>
  <c r="AU120" i="30"/>
  <c r="E120" i="30"/>
  <c r="AU119" i="30"/>
  <c r="E119" i="30"/>
  <c r="AT118" i="30"/>
  <c r="F118" i="30"/>
  <c r="AU117" i="30"/>
  <c r="D117" i="30"/>
  <c r="E117" i="30" s="1"/>
  <c r="AU116" i="30"/>
  <c r="E116" i="30"/>
  <c r="AK115" i="30"/>
  <c r="AK111" i="30" s="1"/>
  <c r="D115" i="30"/>
  <c r="E115" i="30" s="1"/>
  <c r="AA113" i="30"/>
  <c r="AA111" i="30" s="1"/>
  <c r="D113" i="30"/>
  <c r="E113" i="30" s="1"/>
  <c r="Q111" i="30"/>
  <c r="L111" i="30"/>
  <c r="AW111" i="30"/>
  <c r="AV111" i="30"/>
  <c r="AT111" i="30"/>
  <c r="AR111" i="30"/>
  <c r="AQ111" i="30"/>
  <c r="AP111" i="30"/>
  <c r="AO111" i="30"/>
  <c r="AM111" i="30"/>
  <c r="AL111" i="30"/>
  <c r="AJ111" i="30"/>
  <c r="AH111" i="30"/>
  <c r="AG111" i="30"/>
  <c r="AF111" i="30"/>
  <c r="AE111" i="30"/>
  <c r="AC111" i="30"/>
  <c r="AB111" i="30"/>
  <c r="Z111" i="30"/>
  <c r="X111" i="30"/>
  <c r="W111" i="30"/>
  <c r="V111" i="30"/>
  <c r="U111" i="30"/>
  <c r="S111" i="30"/>
  <c r="R111" i="30"/>
  <c r="P111" i="30"/>
  <c r="N111" i="30"/>
  <c r="M111" i="30"/>
  <c r="K111" i="30"/>
  <c r="F111" i="30"/>
  <c r="F106" i="30"/>
  <c r="AU106" i="30"/>
  <c r="E106" i="30"/>
  <c r="AU102" i="30"/>
  <c r="D102" i="30"/>
  <c r="E102" i="30" s="1"/>
  <c r="F100" i="30"/>
  <c r="AU100" i="30"/>
  <c r="D100" i="30"/>
  <c r="E100" i="30" s="1"/>
  <c r="F98" i="30"/>
  <c r="AU98" i="30"/>
  <c r="E98" i="30"/>
  <c r="AP96" i="30"/>
  <c r="AR96" i="30" s="1"/>
  <c r="J96" i="30" s="1"/>
  <c r="F96" i="30"/>
  <c r="E96" i="30"/>
  <c r="AP94" i="30"/>
  <c r="AR94" i="30" s="1"/>
  <c r="J94" i="30" s="1"/>
  <c r="AP92" i="30"/>
  <c r="AR92" i="30" s="1"/>
  <c r="J92" i="30" s="1"/>
  <c r="F86" i="30"/>
  <c r="AA86" i="30"/>
  <c r="D86" i="30"/>
  <c r="E86" i="30" s="1"/>
  <c r="AB84" i="30"/>
  <c r="AA84" i="30"/>
  <c r="D84" i="30"/>
  <c r="E84" i="30" s="1"/>
  <c r="L27" i="30"/>
  <c r="N27" i="30" s="1"/>
  <c r="J27" i="30" s="1"/>
  <c r="F27" i="30"/>
  <c r="D27" i="30"/>
  <c r="E27" i="30" s="1"/>
  <c r="L26" i="30"/>
  <c r="N26" i="30" s="1"/>
  <c r="J26" i="30" s="1"/>
  <c r="F26" i="30"/>
  <c r="D26" i="30"/>
  <c r="E26" i="30" s="1"/>
  <c r="Z25" i="30"/>
  <c r="AA25" i="30" s="1"/>
  <c r="U25" i="30"/>
  <c r="U24" i="30" s="1"/>
  <c r="P25" i="30"/>
  <c r="P24" i="30" s="1"/>
  <c r="K25" i="30"/>
  <c r="K24" i="30" s="1"/>
  <c r="H25" i="30"/>
  <c r="BD3" i="27"/>
  <c r="BD4" i="27"/>
  <c r="BE4" i="27" s="1"/>
  <c r="BD5" i="27"/>
  <c r="BE5" i="27" s="1"/>
  <c r="BF5" i="27" s="1"/>
  <c r="BD6" i="27"/>
  <c r="BE6" i="27" s="1"/>
  <c r="BF6" i="27" s="1"/>
  <c r="BG6" i="27" s="1"/>
  <c r="M25" i="30"/>
  <c r="AR74" i="30" l="1"/>
  <c r="J74" i="30" s="1"/>
  <c r="AR52" i="30"/>
  <c r="J52" i="30" s="1"/>
  <c r="AR53" i="30"/>
  <c r="J53" i="30" s="1"/>
  <c r="AQ24" i="30"/>
  <c r="AM73" i="30"/>
  <c r="J73" i="30" s="1"/>
  <c r="AC37" i="30"/>
  <c r="J37" i="30" s="1"/>
  <c r="X34" i="30"/>
  <c r="J34" i="30" s="1"/>
  <c r="X66" i="30"/>
  <c r="J66" i="30" s="1"/>
  <c r="W58" i="30"/>
  <c r="AC67" i="30"/>
  <c r="J67" i="30" s="1"/>
  <c r="J45" i="30"/>
  <c r="AC38" i="30"/>
  <c r="J38" i="30" s="1"/>
  <c r="J63" i="30"/>
  <c r="J64" i="30"/>
  <c r="S62" i="30"/>
  <c r="AH71" i="30"/>
  <c r="J71" i="30" s="1"/>
  <c r="F71" i="30"/>
  <c r="X65" i="30"/>
  <c r="J65" i="30" s="1"/>
  <c r="F65" i="30"/>
  <c r="F62" i="30"/>
  <c r="S55" i="30"/>
  <c r="J55" i="30" s="1"/>
  <c r="BG5" i="27"/>
  <c r="BF4" i="27"/>
  <c r="BG4" i="27" s="1"/>
  <c r="BH5" i="27"/>
  <c r="BD8" i="27"/>
  <c r="BE3" i="27"/>
  <c r="BF3" i="27" s="1"/>
  <c r="BG3" i="27" s="1"/>
  <c r="BH6" i="27"/>
  <c r="BI6" i="27" s="1"/>
  <c r="AK58" i="30"/>
  <c r="AF58" i="30"/>
  <c r="AQ58" i="30"/>
  <c r="AG58" i="30"/>
  <c r="R58" i="30"/>
  <c r="AB58" i="30"/>
  <c r="AU58" i="30"/>
  <c r="AU23" i="30" s="1"/>
  <c r="AL58" i="30"/>
  <c r="AL24" i="30"/>
  <c r="AA24" i="30"/>
  <c r="V58" i="30"/>
  <c r="AA58" i="30"/>
  <c r="AP58" i="30"/>
  <c r="AV58" i="30"/>
  <c r="AV121" i="30" s="1"/>
  <c r="AJ23" i="30"/>
  <c r="Z24" i="30"/>
  <c r="Z121" i="30" s="1"/>
  <c r="AG24" i="30"/>
  <c r="AP24" i="30"/>
  <c r="AK24" i="30"/>
  <c r="AF24" i="30"/>
  <c r="F28" i="30"/>
  <c r="O136" i="30"/>
  <c r="P121" i="30"/>
  <c r="N28" i="30"/>
  <c r="S28" i="30"/>
  <c r="AS135" i="30"/>
  <c r="Q58" i="30"/>
  <c r="L58" i="30"/>
  <c r="T136" i="30"/>
  <c r="K58" i="30"/>
  <c r="K23" i="30" s="1"/>
  <c r="AM47" i="30"/>
  <c r="J47" i="30" s="1"/>
  <c r="J48" i="30"/>
  <c r="Y136" i="30"/>
  <c r="AS121" i="30"/>
  <c r="AS133" i="30" s="1"/>
  <c r="AS134" i="30" s="1"/>
  <c r="Y121" i="30"/>
  <c r="Y133" i="30" s="1"/>
  <c r="Y134" i="30" s="1"/>
  <c r="I121" i="30"/>
  <c r="AX121" i="30"/>
  <c r="AN136" i="30"/>
  <c r="AN121" i="30"/>
  <c r="AN133" i="30" s="1"/>
  <c r="O121" i="30"/>
  <c r="O133" i="30" s="1"/>
  <c r="O134" i="30" s="1"/>
  <c r="M24" i="30"/>
  <c r="M121" i="30" s="1"/>
  <c r="T121" i="30"/>
  <c r="T133" i="30" s="1"/>
  <c r="T134" i="30" s="1"/>
  <c r="J56" i="30"/>
  <c r="E56" i="30" s="1"/>
  <c r="G121" i="30"/>
  <c r="U121" i="30"/>
  <c r="U137" i="30" s="1"/>
  <c r="AD121" i="30"/>
  <c r="AD134" i="30" s="1"/>
  <c r="AE121" i="30"/>
  <c r="AE138" i="30" s="1"/>
  <c r="AJ121" i="30"/>
  <c r="AO121" i="30"/>
  <c r="AT121" i="30"/>
  <c r="AT137" i="30" s="1"/>
  <c r="AI135" i="30"/>
  <c r="AE23" i="30"/>
  <c r="AI121" i="30"/>
  <c r="AI134" i="30" s="1"/>
  <c r="H24" i="30"/>
  <c r="H121" i="30" s="1"/>
  <c r="D111" i="30"/>
  <c r="F68" i="30"/>
  <c r="AD135" i="30"/>
  <c r="AX135" i="30"/>
  <c r="N60" i="30"/>
  <c r="J60" i="30" s="1"/>
  <c r="D60" i="30"/>
  <c r="E60" i="30" s="1"/>
  <c r="E58" i="30" s="1"/>
  <c r="AC68" i="30"/>
  <c r="J68" i="30" s="1"/>
  <c r="U23" i="30"/>
  <c r="AU118" i="30"/>
  <c r="X31" i="30"/>
  <c r="AW98" i="30"/>
  <c r="J98" i="30" s="1"/>
  <c r="E118" i="30"/>
  <c r="AT23" i="30"/>
  <c r="L25" i="30"/>
  <c r="L24" i="30" s="1"/>
  <c r="AH59" i="30"/>
  <c r="S29" i="30"/>
  <c r="J29" i="30" s="1"/>
  <c r="AH43" i="30"/>
  <c r="J43" i="30" s="1"/>
  <c r="AR54" i="30"/>
  <c r="W25" i="30"/>
  <c r="G23" i="30"/>
  <c r="S31" i="30"/>
  <c r="AH41" i="30"/>
  <c r="J41" i="30" s="1"/>
  <c r="F54" i="30"/>
  <c r="F84" i="30"/>
  <c r="D25" i="30"/>
  <c r="D24" i="30" s="1"/>
  <c r="AC86" i="30"/>
  <c r="J86" i="30" s="1"/>
  <c r="AW102" i="30"/>
  <c r="J102" i="30" s="1"/>
  <c r="AU111" i="30"/>
  <c r="AO23" i="30"/>
  <c r="AM59" i="30"/>
  <c r="F31" i="30"/>
  <c r="AB25" i="30"/>
  <c r="AB24" i="30" s="1"/>
  <c r="V25" i="30"/>
  <c r="V24" i="30" s="1"/>
  <c r="AC84" i="30"/>
  <c r="F102" i="30"/>
  <c r="J104" i="30"/>
  <c r="AW106" i="30"/>
  <c r="E111" i="30"/>
  <c r="J30" i="30"/>
  <c r="R25" i="30"/>
  <c r="R24" i="30" s="1"/>
  <c r="P23" i="30"/>
  <c r="Q25" i="30"/>
  <c r="Q24" i="30" s="1"/>
  <c r="AW100" i="30"/>
  <c r="I23" i="30"/>
  <c r="F59" i="30"/>
  <c r="BH3" i="27" l="1"/>
  <c r="BI3" i="27" s="1"/>
  <c r="BI5" i="27"/>
  <c r="AQ121" i="30"/>
  <c r="AQ131" i="30" s="1"/>
  <c r="AQ123" i="30" s="1"/>
  <c r="J62" i="30"/>
  <c r="X58" i="30"/>
  <c r="BG8" i="27"/>
  <c r="BF8" i="27"/>
  <c r="BH4" i="27"/>
  <c r="BH8" i="27" s="1"/>
  <c r="BE8" i="27"/>
  <c r="P122" i="30"/>
  <c r="AK23" i="30"/>
  <c r="AC58" i="30"/>
  <c r="AA121" i="30"/>
  <c r="AR58" i="30"/>
  <c r="AH58" i="30"/>
  <c r="AW58" i="30"/>
  <c r="AM58" i="30"/>
  <c r="J54" i="30"/>
  <c r="AR24" i="30"/>
  <c r="AM24" i="30"/>
  <c r="L121" i="30"/>
  <c r="AH24" i="30"/>
  <c r="W24" i="30"/>
  <c r="W121" i="30" s="1"/>
  <c r="W131" i="30" s="1"/>
  <c r="AF121" i="30"/>
  <c r="K121" i="30"/>
  <c r="K137" i="30" s="1"/>
  <c r="AL121" i="30"/>
  <c r="AL131" i="30" s="1"/>
  <c r="AL123" i="30" s="1"/>
  <c r="J28" i="30"/>
  <c r="AQ23" i="30"/>
  <c r="AL23" i="30"/>
  <c r="Q121" i="30"/>
  <c r="E25" i="30"/>
  <c r="E24" i="30" s="1"/>
  <c r="E121" i="30" s="1"/>
  <c r="Z23" i="30"/>
  <c r="N58" i="30"/>
  <c r="D58" i="30"/>
  <c r="D23" i="30" s="1"/>
  <c r="F58" i="30"/>
  <c r="S58" i="30"/>
  <c r="AJ122" i="30"/>
  <c r="J106" i="30"/>
  <c r="AK121" i="30"/>
  <c r="AA23" i="30"/>
  <c r="R121" i="30"/>
  <c r="R131" i="30" s="1"/>
  <c r="R123" i="30" s="1"/>
  <c r="AV23" i="30"/>
  <c r="V121" i="30"/>
  <c r="Z122" i="30"/>
  <c r="AG121" i="30"/>
  <c r="M23" i="30"/>
  <c r="M131" i="30" s="1"/>
  <c r="M123" i="30" s="1"/>
  <c r="AP121" i="30"/>
  <c r="AU121" i="30"/>
  <c r="H23" i="30"/>
  <c r="AF23" i="30"/>
  <c r="AC25" i="30"/>
  <c r="AC24" i="30" s="1"/>
  <c r="AB121" i="30"/>
  <c r="AJ137" i="30"/>
  <c r="Z137" i="30"/>
  <c r="J31" i="30"/>
  <c r="J78" i="30"/>
  <c r="AP23" i="30"/>
  <c r="AE122" i="30"/>
  <c r="R23" i="30"/>
  <c r="N25" i="30"/>
  <c r="N24" i="30" s="1"/>
  <c r="L23" i="30"/>
  <c r="J59" i="30"/>
  <c r="AG23" i="30"/>
  <c r="AJ138" i="30"/>
  <c r="AI139" i="30" s="1"/>
  <c r="J84" i="30"/>
  <c r="Z138" i="30"/>
  <c r="AO138" i="30"/>
  <c r="AO122" i="30"/>
  <c r="AO137" i="30"/>
  <c r="U122" i="30"/>
  <c r="U138" i="30"/>
  <c r="U123" i="30" s="1"/>
  <c r="V23" i="30"/>
  <c r="X25" i="30"/>
  <c r="AV131" i="30"/>
  <c r="AV123" i="30" s="1"/>
  <c r="AT122" i="30"/>
  <c r="P137" i="30"/>
  <c r="F25" i="30"/>
  <c r="F24" i="30" s="1"/>
  <c r="AT138" i="30"/>
  <c r="AT123" i="30" s="1"/>
  <c r="J100" i="30"/>
  <c r="Q23" i="30"/>
  <c r="S25" i="30"/>
  <c r="S24" i="30" s="1"/>
  <c r="AE137" i="30"/>
  <c r="AE123" i="30" s="1"/>
  <c r="P138" i="30"/>
  <c r="BI4" i="27" l="1"/>
  <c r="BI8" i="27" s="1"/>
  <c r="AH23" i="30"/>
  <c r="W23" i="30"/>
  <c r="W123" i="30"/>
  <c r="X24" i="30"/>
  <c r="K138" i="30"/>
  <c r="K123" i="30" s="1"/>
  <c r="K122" i="30"/>
  <c r="AX122" i="30" s="1"/>
  <c r="AX133" i="30" s="1"/>
  <c r="AX134" i="30" s="1"/>
  <c r="AC121" i="30"/>
  <c r="AC132" i="30" s="1"/>
  <c r="AB23" i="30"/>
  <c r="AM121" i="30"/>
  <c r="AM132" i="30" s="1"/>
  <c r="AH121" i="30"/>
  <c r="AH132" i="30" s="1"/>
  <c r="J58" i="30"/>
  <c r="AG131" i="30"/>
  <c r="AG123" i="30" s="1"/>
  <c r="S121" i="30"/>
  <c r="AM23" i="30"/>
  <c r="AR121" i="30"/>
  <c r="AR132" i="30" s="1"/>
  <c r="AP130" i="30" s="1"/>
  <c r="AP123" i="30" s="1"/>
  <c r="F121" i="30"/>
  <c r="N121" i="30"/>
  <c r="N132" i="30" s="1"/>
  <c r="N123" i="30" s="1"/>
  <c r="E23" i="30"/>
  <c r="D121" i="30"/>
  <c r="AB131" i="30"/>
  <c r="AB123" i="30" s="1"/>
  <c r="AW23" i="30"/>
  <c r="AW121" i="30"/>
  <c r="AW132" i="30" s="1"/>
  <c r="AU130" i="30" s="1"/>
  <c r="AU123" i="30" s="1"/>
  <c r="P123" i="30"/>
  <c r="AC23" i="30"/>
  <c r="Z123" i="30"/>
  <c r="AJ123" i="30"/>
  <c r="AR23" i="30"/>
  <c r="F23" i="30"/>
  <c r="N23" i="30"/>
  <c r="Y139" i="30"/>
  <c r="AS139" i="30"/>
  <c r="AO123" i="30"/>
  <c r="S23" i="30"/>
  <c r="J25" i="30"/>
  <c r="J24" i="30" s="1"/>
  <c r="X23" i="30" l="1"/>
  <c r="X121" i="30"/>
  <c r="X132" i="30" s="1"/>
  <c r="V130" i="30" s="1"/>
  <c r="V123" i="30" s="1"/>
  <c r="O139" i="30"/>
  <c r="AR123" i="30"/>
  <c r="J121" i="30"/>
  <c r="AA130" i="30"/>
  <c r="AA123" i="30" s="1"/>
  <c r="S132" i="30"/>
  <c r="S123" i="30" s="1"/>
  <c r="AC123" i="30"/>
  <c r="AW123" i="30"/>
  <c r="L130" i="30"/>
  <c r="L123" i="30" s="1"/>
  <c r="J23" i="30"/>
  <c r="AM123" i="30"/>
  <c r="AK130" i="30"/>
  <c r="AK123" i="30" s="1"/>
  <c r="AH123" i="30"/>
  <c r="AF130" i="30"/>
  <c r="AF123" i="30" s="1"/>
  <c r="X123" i="30" l="1"/>
  <c r="Q130" i="30"/>
  <c r="Q123" i="30" s="1"/>
</calcChain>
</file>

<file path=xl/sharedStrings.xml><?xml version="1.0" encoding="utf-8"?>
<sst xmlns="http://schemas.openxmlformats.org/spreadsheetml/2006/main" count="684" uniqueCount="292">
  <si>
    <t>УЧЕБНЫЙ ПЛАН</t>
  </si>
  <si>
    <t>Кафедра</t>
  </si>
  <si>
    <t>Иностранный язык</t>
  </si>
  <si>
    <t>1</t>
  </si>
  <si>
    <t>2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</si>
  <si>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</si>
  <si>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</si>
  <si>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</si>
  <si>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</si>
  <si>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</si>
  <si>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</si>
  <si>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</si>
  <si>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Безопасность жизнедеятельности</t>
  </si>
  <si>
    <t>РК 1</t>
  </si>
  <si>
    <t>ФВ</t>
  </si>
  <si>
    <t>3</t>
  </si>
  <si>
    <t xml:space="preserve">  </t>
  </si>
  <si>
    <t>зач</t>
  </si>
  <si>
    <t>экз</t>
  </si>
  <si>
    <t>Трудоемкость</t>
  </si>
  <si>
    <t>Математический анализ</t>
  </si>
  <si>
    <t>Экология</t>
  </si>
  <si>
    <t>Общая,     з.е.</t>
  </si>
  <si>
    <t xml:space="preserve">Общая,    час </t>
  </si>
  <si>
    <t>Аудит,    час</t>
  </si>
  <si>
    <t>№</t>
  </si>
  <si>
    <t>История</t>
  </si>
  <si>
    <t>Первый проректор - проректор по учебной работе</t>
  </si>
  <si>
    <t>Наименование циклов, разделов, дисциплин</t>
  </si>
  <si>
    <t>Трудоемкость циклов, разделов, дисциплин</t>
  </si>
  <si>
    <t xml:space="preserve">Вариативная часть </t>
  </si>
  <si>
    <t xml:space="preserve">Дисциплины по выбору студента* </t>
  </si>
  <si>
    <t>Практика</t>
  </si>
  <si>
    <t>4</t>
  </si>
  <si>
    <t>СГН 1</t>
  </si>
  <si>
    <t>Физическая культура</t>
  </si>
  <si>
    <t>СГН 4</t>
  </si>
  <si>
    <t>час</t>
  </si>
  <si>
    <t>зач/   экз</t>
  </si>
  <si>
    <t>Виды и трудоемкость занятий</t>
  </si>
  <si>
    <t>Учебный график</t>
  </si>
  <si>
    <t>Бюджет времени, недели</t>
  </si>
  <si>
    <t>недели</t>
  </si>
  <si>
    <t>Т</t>
  </si>
  <si>
    <t>Э</t>
  </si>
  <si>
    <t>П</t>
  </si>
  <si>
    <t>В</t>
  </si>
  <si>
    <t>К</t>
  </si>
  <si>
    <t>Итого</t>
  </si>
  <si>
    <t>нг</t>
  </si>
  <si>
    <t>Курс</t>
  </si>
  <si>
    <t>Теоретические занятия</t>
  </si>
  <si>
    <t>Экзаменационная сессия</t>
  </si>
  <si>
    <t>ГЭ</t>
  </si>
  <si>
    <t>Государственные экзамены</t>
  </si>
  <si>
    <t>Подготовка, защита ВКР</t>
  </si>
  <si>
    <t>Каникулы</t>
  </si>
  <si>
    <t>новый год</t>
  </si>
  <si>
    <t>Трудоемкость в неделю, час</t>
  </si>
  <si>
    <t>Аудиторные занятия в неделю, час</t>
  </si>
  <si>
    <t>Самостоятельная работа в неделю, час</t>
  </si>
  <si>
    <t>Лек</t>
  </si>
  <si>
    <t>Сем</t>
  </si>
  <si>
    <t>Лаб</t>
  </si>
  <si>
    <t>Сам</t>
  </si>
  <si>
    <t>з.е.</t>
  </si>
  <si>
    <t xml:space="preserve">час </t>
  </si>
  <si>
    <t>Сам    час</t>
  </si>
  <si>
    <t>Ауд    час</t>
  </si>
  <si>
    <t>Семестр 1 -</t>
  </si>
  <si>
    <t>недель</t>
  </si>
  <si>
    <t>Семестр 2 -</t>
  </si>
  <si>
    <t>Семестр 3 -</t>
  </si>
  <si>
    <t>Семестр 7 -</t>
  </si>
  <si>
    <t>Семестр 6 -</t>
  </si>
  <si>
    <t>Семестр 5 -</t>
  </si>
  <si>
    <t>Семестр 4 -</t>
  </si>
  <si>
    <t>Семестр 8 -</t>
  </si>
  <si>
    <t>Л 2</t>
  </si>
  <si>
    <t>ФН4</t>
  </si>
  <si>
    <t>Э9</t>
  </si>
  <si>
    <t>кр</t>
  </si>
  <si>
    <t>Б.В. Падалкин</t>
  </si>
  <si>
    <t>Э 9</t>
  </si>
  <si>
    <t>МТ 13</t>
  </si>
  <si>
    <t>МТ 4</t>
  </si>
  <si>
    <t>кп</t>
  </si>
  <si>
    <t>Преддипломная практика</t>
  </si>
  <si>
    <t xml:space="preserve">Государственный экзамен </t>
  </si>
  <si>
    <t>Трудоемкость в семестре, з.е. (без практики)</t>
  </si>
  <si>
    <t>Семестр 8</t>
  </si>
  <si>
    <t>Трудоемкость в семестре, з.е. с учетом практики и ИГА</t>
  </si>
  <si>
    <t>Количество зачетов</t>
  </si>
  <si>
    <t>Количество экзаменов</t>
  </si>
  <si>
    <t>Количество курсовых работ</t>
  </si>
  <si>
    <t>Количество курсовых проектов</t>
  </si>
  <si>
    <t xml:space="preserve">Трудоемкость за учебный год, з.е. </t>
  </si>
  <si>
    <t xml:space="preserve">Факультет "ИЖЕНЕРНЫЙ БИЗНЕС И МЕНЕДЖМЕНТ" </t>
  </si>
  <si>
    <t>ФН 1</t>
  </si>
  <si>
    <t>Линейная алгебра и аналитическая геометрия</t>
  </si>
  <si>
    <t xml:space="preserve">ФН 1 </t>
  </si>
  <si>
    <t>Основы теории вероятностей и математической статистики</t>
  </si>
  <si>
    <t>Системный анализ и принятие решений</t>
  </si>
  <si>
    <t>Физика и естествознание</t>
  </si>
  <si>
    <t>Теория и системы управления</t>
  </si>
  <si>
    <t>Прикладная статистика</t>
  </si>
  <si>
    <t>ИБМ 2</t>
  </si>
  <si>
    <t>РК 3</t>
  </si>
  <si>
    <t>Метрология, стандартизация и сертификация</t>
  </si>
  <si>
    <t>Прикладная механика</t>
  </si>
  <si>
    <t>ФН3</t>
  </si>
  <si>
    <t>ИБМ 4</t>
  </si>
  <si>
    <t>ИБМ 3</t>
  </si>
  <si>
    <t>Управление инновационными проектами</t>
  </si>
  <si>
    <t>Управление инновационной деятельностью</t>
  </si>
  <si>
    <t>ЮР</t>
  </si>
  <si>
    <t>Научно-исследовательская работа</t>
  </si>
  <si>
    <t>21</t>
  </si>
  <si>
    <t>22</t>
  </si>
  <si>
    <t>23</t>
  </si>
  <si>
    <t>24</t>
  </si>
  <si>
    <t>И.Н. Омельченко</t>
  </si>
  <si>
    <t>ИБМ 6</t>
  </si>
  <si>
    <t>27</t>
  </si>
  <si>
    <t>28</t>
  </si>
  <si>
    <t>30</t>
  </si>
  <si>
    <t>ИУ7</t>
  </si>
  <si>
    <t xml:space="preserve">Иностранный язык для профессиональных коммуникаций </t>
  </si>
  <si>
    <t xml:space="preserve">Философия </t>
  </si>
  <si>
    <t xml:space="preserve"> МТ8</t>
  </si>
  <si>
    <t>Информатика</t>
  </si>
  <si>
    <t>Маркетинг в инновационной сфере</t>
  </si>
  <si>
    <t>Инженерная графика</t>
  </si>
  <si>
    <t>Маркетинг в инновационной сфере. Курсовая работа</t>
  </si>
  <si>
    <t>ИБМ 1</t>
  </si>
  <si>
    <t>14</t>
  </si>
  <si>
    <t>15</t>
  </si>
  <si>
    <t xml:space="preserve">Базовая часть  </t>
  </si>
  <si>
    <t>16</t>
  </si>
  <si>
    <t>17</t>
  </si>
  <si>
    <t>Экономика предприятия</t>
  </si>
  <si>
    <t>Экономика предприятия. Курсовая работа</t>
  </si>
  <si>
    <t>Организация производства</t>
  </si>
  <si>
    <t>Финансирование инновационной деятельности</t>
  </si>
  <si>
    <t>Дисциплина 2</t>
  </si>
  <si>
    <t>Дисциплина 5</t>
  </si>
  <si>
    <t>34</t>
  </si>
  <si>
    <t>Логистика</t>
  </si>
  <si>
    <t>Дисциплина 7</t>
  </si>
  <si>
    <t>Дисциплина 8</t>
  </si>
  <si>
    <t>Дисциплина 9</t>
  </si>
  <si>
    <t>ИБМ 7</t>
  </si>
  <si>
    <t>Предпринимательский практикум 1</t>
  </si>
  <si>
    <t>Утвержден</t>
  </si>
  <si>
    <t xml:space="preserve">Ученым советом </t>
  </si>
  <si>
    <t>МГТУ им. Н. Э. Баумана</t>
  </si>
  <si>
    <t>Ректор МГТУ им. Н. Э. Баумана</t>
  </si>
  <si>
    <t>____________А.А. Александров</t>
  </si>
  <si>
    <t>III. ПЛАН УЧЕБНОГО ПРОЦЕССА</t>
  </si>
  <si>
    <t>Социология / Культурология</t>
  </si>
  <si>
    <t xml:space="preserve">СГН 2 </t>
  </si>
  <si>
    <t>МТ 13/     РЛ 6</t>
  </si>
  <si>
    <t>Учебная практика</t>
  </si>
  <si>
    <t>Производственная практика</t>
  </si>
  <si>
    <t>Дисциплина 1</t>
  </si>
  <si>
    <t>Дисциплина 6</t>
  </si>
  <si>
    <t>Дисциплина 10</t>
  </si>
  <si>
    <t>Дисциплина 11</t>
  </si>
  <si>
    <t>Дисциплина 12</t>
  </si>
  <si>
    <t xml:space="preserve">Начальник УСП </t>
  </si>
  <si>
    <t>Т.А. Гузева</t>
  </si>
  <si>
    <t>Начальник УОТ</t>
  </si>
  <si>
    <t>Т.Ю. Цибизова</t>
  </si>
  <si>
    <t>ФТД</t>
  </si>
  <si>
    <t>Факультативные дисциплины</t>
  </si>
  <si>
    <t xml:space="preserve">Элективный курс по физической культуре </t>
  </si>
  <si>
    <t>Направление подготовки - 27.03.05 Инноватика</t>
  </si>
  <si>
    <t>Декан факультета ИБМ</t>
  </si>
  <si>
    <t>ГЭК</t>
  </si>
  <si>
    <t>Подготовка ВКР и защита в ГЭК</t>
  </si>
  <si>
    <t>Дисциплины (модули)</t>
  </si>
  <si>
    <t>Б2</t>
  </si>
  <si>
    <t>Практики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</si>
  <si>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</si>
  <si>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</si>
  <si>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Учебно-технологический практикум</t>
  </si>
  <si>
    <t>Государственная итоговая аттестация</t>
  </si>
  <si>
    <t>35</t>
  </si>
  <si>
    <t>37</t>
  </si>
  <si>
    <t>39</t>
  </si>
  <si>
    <t>40</t>
  </si>
  <si>
    <t>41</t>
  </si>
  <si>
    <t>44</t>
  </si>
  <si>
    <t>46</t>
  </si>
  <si>
    <t>47</t>
  </si>
  <si>
    <t>49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</si>
  <si>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</si>
  <si>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</si>
  <si>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</si>
  <si>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</si>
  <si>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</si>
  <si>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</si>
  <si>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</si>
  <si>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</si>
  <si>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</si>
  <si>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</si>
  <si>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</si>
  <si>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Дисциплина 3</t>
  </si>
  <si>
    <t>Б3</t>
  </si>
  <si>
    <t>Б1</t>
  </si>
  <si>
    <t xml:space="preserve"> _____________ 2016 г.</t>
  </si>
  <si>
    <r>
      <t>Протокол №</t>
    </r>
    <r>
      <rPr>
        <b/>
        <i/>
        <u/>
        <sz val="55"/>
        <rFont val="Arial"/>
        <family val="2"/>
        <charset val="204"/>
      </rPr>
      <t xml:space="preserve"> __ </t>
    </r>
  </si>
  <si>
    <t>Московский государственный технический университет имени Н. Э. Баумана (национальный исследовательский университет)</t>
  </si>
  <si>
    <t>Федеральное государственное бюджетное образовательное учреждение высшего образования</t>
  </si>
  <si>
    <t>Теория инноваций</t>
  </si>
  <si>
    <t>6</t>
  </si>
  <si>
    <t>13</t>
  </si>
  <si>
    <t>20</t>
  </si>
  <si>
    <t>26</t>
  </si>
  <si>
    <t>31</t>
  </si>
  <si>
    <t>32</t>
  </si>
  <si>
    <t>33</t>
  </si>
  <si>
    <t>36</t>
  </si>
  <si>
    <t>38</t>
  </si>
  <si>
    <t>63</t>
  </si>
  <si>
    <t>64</t>
  </si>
  <si>
    <t>65</t>
  </si>
  <si>
    <t>66</t>
  </si>
  <si>
    <t>19</t>
  </si>
  <si>
    <t>Управление качеством</t>
  </si>
  <si>
    <t>Основы проектно-конструкторской деятельности</t>
  </si>
  <si>
    <t>12</t>
  </si>
  <si>
    <t>18</t>
  </si>
  <si>
    <t>25</t>
  </si>
  <si>
    <t>29</t>
  </si>
  <si>
    <t>42</t>
  </si>
  <si>
    <t>45</t>
  </si>
  <si>
    <t>48</t>
  </si>
  <si>
    <t>50</t>
  </si>
  <si>
    <t>51</t>
  </si>
  <si>
    <t>Дисциплина 13</t>
  </si>
  <si>
    <t>Технология конструкционных материалов</t>
  </si>
  <si>
    <t>ИБМ 5</t>
  </si>
  <si>
    <t>43</t>
  </si>
  <si>
    <t>Материаловедение и химия</t>
  </si>
  <si>
    <t>Естественно-научные методы решения инновационных задач</t>
  </si>
  <si>
    <t>ФН 4</t>
  </si>
  <si>
    <t>Дисциплина 4</t>
  </si>
  <si>
    <t>Правоведение</t>
  </si>
  <si>
    <t>Экономическая теория</t>
  </si>
  <si>
    <t>5</t>
  </si>
  <si>
    <t>Начертательная геометрия</t>
  </si>
  <si>
    <t>67</t>
  </si>
  <si>
    <t>68</t>
  </si>
  <si>
    <t>Кафедра "Менеджмент" (ИБМ-4)</t>
  </si>
  <si>
    <t>Профиль - Организация инновационных систем управления</t>
  </si>
  <si>
    <t>Основы контроллинга/Коммерциализация инноваций</t>
  </si>
  <si>
    <t>Факультативная дисциплина 1.Лидерство</t>
  </si>
  <si>
    <t>Факультативная дисциплина 2. Управленческие решения</t>
  </si>
  <si>
    <t>Факультативная дисциплина 3. Интеллектуально-креативные ресурсы в менеджменте</t>
  </si>
  <si>
    <t xml:space="preserve">Факультативная дисциплина 4. Корпоративное управление </t>
  </si>
  <si>
    <t>Заведующий кафедрой ИБМ - 4</t>
  </si>
  <si>
    <t>Е.А. Старожук</t>
  </si>
  <si>
    <t>ИБМ3 /ИБМ 4</t>
  </si>
  <si>
    <t>ИБМ 2/ ИБМ4</t>
  </si>
  <si>
    <t>Информационные технологии</t>
  </si>
  <si>
    <t xml:space="preserve">Промышленные технологии и инновации </t>
  </si>
  <si>
    <t xml:space="preserve">Управление человеческими ресурсами </t>
  </si>
  <si>
    <t xml:space="preserve">Введение в профессию </t>
  </si>
  <si>
    <t xml:space="preserve">Этика делового общения </t>
  </si>
  <si>
    <t xml:space="preserve">Научные парки и бизнес-инкубаторы </t>
  </si>
  <si>
    <t xml:space="preserve">Менеджмент </t>
  </si>
  <si>
    <t xml:space="preserve">PR и рекламный менеджмент </t>
  </si>
  <si>
    <t xml:space="preserve">Человеческий фактор и система коммуникаций </t>
  </si>
  <si>
    <t xml:space="preserve">Технология нововведений </t>
  </si>
  <si>
    <t xml:space="preserve">Корпоративный менеджмент и социальная ответственность организации </t>
  </si>
  <si>
    <t xml:space="preserve">Управление развитием организации </t>
  </si>
  <si>
    <t xml:space="preserve">Управление развитием организации - курсовая работа </t>
  </si>
  <si>
    <r>
      <t>Информационный менеджмент</t>
    </r>
    <r>
      <rPr>
        <sz val="40"/>
        <color rgb="FFFF0000"/>
        <rFont val="Arial Cyr"/>
        <charset val="204"/>
      </rPr>
      <t xml:space="preserve"> </t>
    </r>
  </si>
  <si>
    <t xml:space="preserve">Информационный менеджмент  </t>
  </si>
  <si>
    <t xml:space="preserve">Информационный менеджмент - курсовая работа  </t>
  </si>
  <si>
    <t xml:space="preserve">Предпринимательский практикум 2 </t>
  </si>
  <si>
    <r>
      <t>Базы данных/АСУ</t>
    </r>
    <r>
      <rPr>
        <sz val="40"/>
        <color rgb="FFFF0000"/>
        <rFont val="Arial Cyr"/>
        <charset val="204"/>
      </rPr>
      <t xml:space="preserve"> </t>
    </r>
  </si>
  <si>
    <t xml:space="preserve">Интерактивный бизнес/ Технологии электронного бизнеса </t>
  </si>
  <si>
    <t xml:space="preserve">Управление по ценностям/Тайм-менеджмент </t>
  </si>
  <si>
    <t xml:space="preserve">Учет и анализ хозяйственной деятельности предприятия/Патентоведение </t>
  </si>
  <si>
    <t xml:space="preserve">Компьютерные бизнес-технологии/Информационно-компьютерный практикум </t>
  </si>
  <si>
    <t xml:space="preserve">Дизайн и реклама промышленных изделий/Креативный менеджмент </t>
  </si>
  <si>
    <t xml:space="preserve">Алгоритмы решения нестандартных задач/ТРИЗ </t>
  </si>
  <si>
    <t xml:space="preserve">Технологии презентаций/Основы инфоком-менеджмента </t>
  </si>
  <si>
    <r>
      <t>Слияния и поглощения организаций/Исследование систем управления</t>
    </r>
    <r>
      <rPr>
        <sz val="40"/>
        <color rgb="FFFF0000"/>
        <rFont val="Arial Cyr"/>
        <charset val="204"/>
      </rPr>
      <t xml:space="preserve"> </t>
    </r>
  </si>
  <si>
    <t xml:space="preserve">Бизнес-планирование инновационных проектов/Управление наукоемкой интеллектуальной  собственностью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</si>
</sst>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55"/>
      <name val="Arial Cyr"/>
      <charset val="204"/>
    </font>
    <font>
      <b/>
      <sz val="88"/>
      <name val="Arial Cyr"/>
      <charset val="204"/>
    </font>
    <font>
      <b/>
      <sz val="40"/>
      <name val="Arial Cyr"/>
      <family val="2"/>
      <charset val="204"/>
    </font>
    <font>
      <b/>
      <sz val="40"/>
      <name val="Arial"/>
      <family val="2"/>
    </font>
    <font>
      <sz val="40"/>
      <name val="Arial"/>
      <family val="2"/>
    </font>
    <font>
      <i/>
      <sz val="40"/>
      <name val="Arial"/>
      <family val="2"/>
    </font>
    <font>
      <sz val="40"/>
      <name val="Arial Cyr"/>
      <charset val="204"/>
    </font>
    <font>
      <sz val="40"/>
      <name val="Arial Cyr"/>
      <family val="2"/>
      <charset val="204"/>
    </font>
    <font>
      <sz val="55"/>
      <color indexed="10"/>
      <name val="Arial Cyr"/>
      <charset val="204"/>
    </font>
    <font>
      <sz val="55"/>
      <name val="Arial Cyr"/>
      <charset val="204"/>
    </font>
    <font>
      <sz val="55"/>
      <name val="Arial"/>
      <family val="2"/>
      <charset val="204"/>
    </font>
    <font>
      <b/>
      <sz val="55"/>
      <color indexed="9"/>
      <name val="Arial Cyr"/>
      <charset val="204"/>
    </font>
    <font>
      <sz val="40"/>
      <name val="Arial"/>
      <family val="2"/>
      <charset val="204"/>
    </font>
    <font>
      <i/>
      <sz val="40"/>
      <name val="Arial"/>
      <family val="2"/>
      <charset val="204"/>
    </font>
    <font>
      <b/>
      <sz val="40"/>
      <color indexed="9"/>
      <name val="Arial"/>
      <family val="2"/>
    </font>
    <font>
      <sz val="11"/>
      <color indexed="8"/>
      <name val="Calibri"/>
      <family val="2"/>
      <charset val="204"/>
    </font>
    <font>
      <b/>
      <i/>
      <u/>
      <sz val="55"/>
      <name val="Arial"/>
      <family val="2"/>
      <charset val="204"/>
    </font>
    <font>
      <i/>
      <u/>
      <sz val="55"/>
      <name val="Arial"/>
      <family val="2"/>
      <charset val="204"/>
    </font>
    <font>
      <b/>
      <sz val="50"/>
      <name val="Arial Cyr"/>
      <charset val="204"/>
    </font>
    <font>
      <sz val="12"/>
      <name val="Arial Cyr"/>
      <charset val="204"/>
    </font>
    <font>
      <sz val="40"/>
      <color rgb="FFFF0000"/>
      <name val="Arial"/>
      <family val="2"/>
    </font>
    <font>
      <sz val="4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4" fillId="0" borderId="0"/>
  </cellStyleXfs>
  <cellXfs count="3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9" xfId="0" applyBorder="1"/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left" vertical="distributed"/>
    </xf>
    <xf numFmtId="0" fontId="8" fillId="0" borderId="14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vertical="distributed"/>
    </xf>
    <xf numFmtId="0" fontId="0" fillId="0" borderId="0" xfId="0" applyBorder="1"/>
    <xf numFmtId="0" fontId="8" fillId="0" borderId="10" xfId="0" applyFont="1" applyFill="1" applyBorder="1" applyAlignment="1">
      <alignment vertic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9" fillId="0" borderId="0" xfId="1" applyFont="1" applyAlignment="1">
      <alignment horizontal="center"/>
    </xf>
    <xf numFmtId="0" fontId="9" fillId="0" borderId="0" xfId="3" applyFont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3" fillId="2" borderId="15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3" fillId="0" borderId="15" xfId="0" applyNumberFormat="1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3" fillId="0" borderId="18" xfId="0" applyNumberFormat="1" applyFont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" fontId="13" fillId="0" borderId="5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" fontId="15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49" fontId="17" fillId="0" borderId="0" xfId="1" applyNumberFormat="1" applyFont="1" applyAlignment="1">
      <alignment vertical="center"/>
    </xf>
    <xf numFmtId="0" fontId="18" fillId="0" borderId="0" xfId="1" applyFont="1" applyAlignment="1">
      <alignment vertical="center" wrapText="1"/>
    </xf>
    <xf numFmtId="1" fontId="18" fillId="0" borderId="0" xfId="1" applyNumberFormat="1" applyFont="1" applyAlignment="1">
      <alignment vertical="center" wrapText="1"/>
    </xf>
    <xf numFmtId="0" fontId="18" fillId="0" borderId="0" xfId="1" applyFont="1" applyAlignment="1">
      <alignment vertical="center"/>
    </xf>
    <xf numFmtId="49" fontId="18" fillId="0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" fontId="9" fillId="0" borderId="0" xfId="1" applyNumberFormat="1" applyFont="1" applyFill="1" applyBorder="1" applyAlignment="1">
      <alignment horizontal="center" vertical="center"/>
    </xf>
    <xf numFmtId="14" fontId="18" fillId="0" borderId="0" xfId="1" applyNumberFormat="1" applyFont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top"/>
    </xf>
    <xf numFmtId="49" fontId="18" fillId="0" borderId="0" xfId="1" applyNumberFormat="1" applyFont="1" applyFill="1" applyBorder="1" applyAlignment="1">
      <alignment vertical="center"/>
    </xf>
    <xf numFmtId="0" fontId="18" fillId="0" borderId="0" xfId="1" applyFont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18" fillId="0" borderId="0" xfId="1" applyFont="1" applyFill="1" applyAlignment="1">
      <alignment vertical="center"/>
    </xf>
    <xf numFmtId="1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1" fontId="20" fillId="0" borderId="0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49" fontId="18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 wrapText="1"/>
    </xf>
    <xf numFmtId="1" fontId="18" fillId="0" borderId="0" xfId="1" applyNumberFormat="1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21" fillId="2" borderId="40" xfId="1" applyNumberFormat="1" applyFont="1" applyFill="1" applyBorder="1" applyAlignment="1">
      <alignment horizontal="center" vertical="center" wrapText="1"/>
    </xf>
    <xf numFmtId="0" fontId="22" fillId="2" borderId="41" xfId="1" applyFont="1" applyFill="1" applyBorder="1" applyAlignment="1">
      <alignment horizontal="left" vertical="center" wrapText="1"/>
    </xf>
    <xf numFmtId="0" fontId="21" fillId="2" borderId="32" xfId="1" applyFont="1" applyFill="1" applyBorder="1" applyAlignment="1">
      <alignment horizontal="center" vertical="center" wrapText="1"/>
    </xf>
    <xf numFmtId="1" fontId="21" fillId="2" borderId="42" xfId="1" applyNumberFormat="1" applyFont="1" applyFill="1" applyBorder="1" applyAlignment="1">
      <alignment horizontal="center" vertical="center"/>
    </xf>
    <xf numFmtId="1" fontId="21" fillId="2" borderId="32" xfId="1" applyNumberFormat="1" applyFont="1" applyFill="1" applyBorder="1" applyAlignment="1">
      <alignment horizontal="center" vertical="center"/>
    </xf>
    <xf numFmtId="1" fontId="21" fillId="2" borderId="40" xfId="1" applyNumberFormat="1" applyFont="1" applyFill="1" applyBorder="1" applyAlignment="1">
      <alignment horizontal="center" vertical="center"/>
    </xf>
    <xf numFmtId="1" fontId="21" fillId="2" borderId="41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49" fontId="15" fillId="0" borderId="15" xfId="3" applyNumberFormat="1" applyFont="1" applyFill="1" applyBorder="1" applyAlignment="1">
      <alignment horizontal="center" vertical="center" wrapText="1"/>
    </xf>
    <xf numFmtId="1" fontId="15" fillId="0" borderId="1" xfId="3" applyNumberFormat="1" applyFont="1" applyFill="1" applyBorder="1" applyAlignment="1">
      <alignment horizontal="left" vertical="center" wrapText="1"/>
    </xf>
    <xf numFmtId="1" fontId="15" fillId="0" borderId="15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1" fontId="15" fillId="0" borderId="16" xfId="3" applyNumberFormat="1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 vertical="center" wrapText="1"/>
    </xf>
    <xf numFmtId="1" fontId="15" fillId="0" borderId="2" xfId="3" applyNumberFormat="1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21" fillId="0" borderId="0" xfId="1" applyFont="1" applyFill="1" applyAlignment="1">
      <alignment vertical="center"/>
    </xf>
    <xf numFmtId="0" fontId="15" fillId="0" borderId="11" xfId="0" applyFont="1" applyBorder="1" applyAlignment="1">
      <alignment horizontal="center"/>
    </xf>
    <xf numFmtId="0" fontId="15" fillId="0" borderId="11" xfId="0" applyNumberFormat="1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1" fontId="15" fillId="0" borderId="0" xfId="0" applyNumberFormat="1" applyFont="1" applyBorder="1" applyAlignment="1"/>
    <xf numFmtId="0" fontId="15" fillId="0" borderId="0" xfId="0" applyFont="1" applyAlignme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 vertical="center" wrapText="1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3" borderId="35" xfId="0" applyNumberFormat="1" applyFont="1" applyFill="1" applyBorder="1" applyAlignment="1" applyProtection="1">
      <alignment horizontal="center" vertical="center"/>
    </xf>
    <xf numFmtId="1" fontId="12" fillId="3" borderId="32" xfId="0" applyNumberFormat="1" applyFont="1" applyFill="1" applyBorder="1" applyAlignment="1" applyProtection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12" fillId="3" borderId="32" xfId="0" applyNumberFormat="1" applyFont="1" applyFill="1" applyBorder="1" applyAlignment="1">
      <alignment horizontal="center" vertical="center"/>
    </xf>
    <xf numFmtId="1" fontId="12" fillId="3" borderId="43" xfId="0" applyNumberFormat="1" applyFont="1" applyFill="1" applyBorder="1" applyAlignment="1">
      <alignment horizontal="center" vertical="center"/>
    </xf>
    <xf numFmtId="0" fontId="12" fillId="3" borderId="36" xfId="0" applyNumberFormat="1" applyFont="1" applyFill="1" applyBorder="1" applyAlignment="1" applyProtection="1">
      <alignment horizontal="left" vertical="center" wrapText="1"/>
    </xf>
    <xf numFmtId="1" fontId="12" fillId="3" borderId="45" xfId="0" applyNumberFormat="1" applyFont="1" applyFill="1" applyBorder="1" applyAlignment="1">
      <alignment horizontal="center" vertical="center"/>
    </xf>
    <xf numFmtId="49" fontId="12" fillId="3" borderId="46" xfId="0" applyNumberFormat="1" applyFont="1" applyFill="1" applyBorder="1" applyAlignment="1" applyProtection="1">
      <alignment horizontal="center" vertical="center"/>
    </xf>
    <xf numFmtId="0" fontId="12" fillId="3" borderId="47" xfId="0" applyNumberFormat="1" applyFont="1" applyFill="1" applyBorder="1" applyAlignment="1" applyProtection="1">
      <alignment horizontal="left" vertical="center" wrapText="1"/>
    </xf>
    <xf numFmtId="1" fontId="12" fillId="3" borderId="48" xfId="0" applyNumberFormat="1" applyFont="1" applyFill="1" applyBorder="1" applyAlignment="1" applyProtection="1">
      <alignment horizontal="center" vertical="center"/>
    </xf>
    <xf numFmtId="1" fontId="12" fillId="3" borderId="46" xfId="0" applyNumberFormat="1" applyFont="1" applyFill="1" applyBorder="1" applyAlignment="1">
      <alignment horizontal="center" vertical="center"/>
    </xf>
    <xf numFmtId="1" fontId="12" fillId="3" borderId="47" xfId="0" applyNumberFormat="1" applyFont="1" applyFill="1" applyBorder="1" applyAlignment="1">
      <alignment horizontal="center" vertical="center"/>
    </xf>
    <xf numFmtId="1" fontId="12" fillId="3" borderId="48" xfId="0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 applyProtection="1">
      <alignment horizontal="center" vertical="top"/>
    </xf>
    <xf numFmtId="0" fontId="26" fillId="0" borderId="0" xfId="4" applyNumberFormat="1" applyFont="1" applyFill="1" applyBorder="1" applyAlignment="1" applyProtection="1">
      <alignment horizontal="center" vertical="top"/>
    </xf>
    <xf numFmtId="0" fontId="15" fillId="0" borderId="2" xfId="1" applyNumberFormat="1" applyFont="1" applyFill="1" applyBorder="1" applyAlignment="1" applyProtection="1">
      <alignment horizontal="left" vertical="center" wrapText="1"/>
    </xf>
    <xf numFmtId="0" fontId="27" fillId="3" borderId="36" xfId="1" applyFont="1" applyFill="1" applyBorder="1" applyAlignment="1">
      <alignment horizontal="left" vertical="center" wrapText="1"/>
    </xf>
    <xf numFmtId="1" fontId="13" fillId="0" borderId="66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/>
    </xf>
    <xf numFmtId="1" fontId="16" fillId="0" borderId="12" xfId="0" applyNumberFormat="1" applyFont="1" applyFill="1" applyBorder="1" applyAlignment="1">
      <alignment vertical="center" wrapText="1"/>
    </xf>
    <xf numFmtId="1" fontId="15" fillId="0" borderId="30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164" fontId="13" fillId="0" borderId="6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18" xfId="1" applyNumberFormat="1" applyFont="1" applyFill="1" applyBorder="1" applyAlignment="1">
      <alignment horizontal="center" vertical="center"/>
    </xf>
    <xf numFmtId="0" fontId="15" fillId="2" borderId="9" xfId="1" applyNumberFormat="1" applyFont="1" applyFill="1" applyBorder="1" applyAlignment="1">
      <alignment horizontal="left" vertical="center" wrapText="1"/>
    </xf>
    <xf numFmtId="0" fontId="15" fillId="0" borderId="20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center" vertical="center" wrapText="1"/>
    </xf>
    <xf numFmtId="0" fontId="15" fillId="0" borderId="20" xfId="1" applyNumberFormat="1" applyFont="1" applyFill="1" applyBorder="1" applyAlignment="1">
      <alignment horizontal="center" vertical="center" wrapText="1"/>
    </xf>
    <xf numFmtId="0" fontId="15" fillId="0" borderId="18" xfId="1" applyNumberFormat="1" applyFont="1" applyFill="1" applyBorder="1" applyAlignment="1">
      <alignment horizontal="center" vertical="center" wrapText="1"/>
    </xf>
    <xf numFmtId="0" fontId="15" fillId="0" borderId="19" xfId="1" applyNumberFormat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vertical="center"/>
    </xf>
    <xf numFmtId="49" fontId="28" fillId="0" borderId="0" xfId="1" applyNumberFormat="1" applyFont="1" applyFill="1" applyAlignment="1">
      <alignment vertical="center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15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wrapText="1"/>
    </xf>
    <xf numFmtId="0" fontId="15" fillId="0" borderId="16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6" xfId="1" applyNumberFormat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center" vertical="center" wrapText="1"/>
    </xf>
    <xf numFmtId="1" fontId="15" fillId="0" borderId="16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left" vertical="center" wrapText="1"/>
    </xf>
    <xf numFmtId="1" fontId="12" fillId="4" borderId="36" xfId="0" applyNumberFormat="1" applyFont="1" applyFill="1" applyBorder="1" applyAlignment="1">
      <alignment horizontal="center" vertical="center"/>
    </xf>
    <xf numFmtId="1" fontId="12" fillId="4" borderId="32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1" fontId="12" fillId="4" borderId="35" xfId="0" applyNumberFormat="1" applyFont="1" applyFill="1" applyBorder="1" applyAlignment="1">
      <alignment horizontal="center" vertical="center"/>
    </xf>
    <xf numFmtId="1" fontId="12" fillId="4" borderId="43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4" borderId="47" xfId="0" applyNumberFormat="1" applyFont="1" applyFill="1" applyBorder="1" applyAlignment="1">
      <alignment horizontal="center" vertical="center"/>
    </xf>
    <xf numFmtId="1" fontId="12" fillId="4" borderId="48" xfId="0" applyNumberFormat="1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left" vertical="center" wrapText="1"/>
    </xf>
    <xf numFmtId="1" fontId="15" fillId="5" borderId="1" xfId="0" applyNumberFormat="1" applyFont="1" applyFill="1" applyBorder="1" applyAlignment="1">
      <alignment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1" fontId="13" fillId="5" borderId="15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5" fillId="5" borderId="15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49" fontId="13" fillId="5" borderId="15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1" fontId="29" fillId="5" borderId="15" xfId="0" applyNumberFormat="1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distributed"/>
    </xf>
    <xf numFmtId="0" fontId="8" fillId="0" borderId="0" xfId="0" applyFont="1" applyFill="1" applyBorder="1" applyAlignment="1">
      <alignment horizontal="left" vertical="distributed"/>
    </xf>
    <xf numFmtId="0" fontId="8" fillId="0" borderId="14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left" vertical="distributed"/>
    </xf>
    <xf numFmtId="49" fontId="15" fillId="0" borderId="0" xfId="0" applyNumberFormat="1" applyFont="1" applyAlignment="1">
      <alignment horizontal="left" wrapText="1"/>
    </xf>
    <xf numFmtId="0" fontId="12" fillId="0" borderId="62" xfId="0" applyNumberFormat="1" applyFont="1" applyFill="1" applyBorder="1" applyAlignment="1" applyProtection="1">
      <alignment horizontal="right" vertical="center" wrapText="1"/>
    </xf>
    <xf numFmtId="0" fontId="12" fillId="0" borderId="63" xfId="0" applyNumberFormat="1" applyFont="1" applyFill="1" applyBorder="1" applyAlignment="1" applyProtection="1">
      <alignment horizontal="right" vertical="center" wrapText="1"/>
    </xf>
    <xf numFmtId="0" fontId="12" fillId="0" borderId="64" xfId="0" applyNumberFormat="1" applyFont="1" applyFill="1" applyBorder="1" applyAlignment="1" applyProtection="1">
      <alignment horizontal="right" vertical="center" wrapText="1"/>
    </xf>
    <xf numFmtId="0" fontId="12" fillId="0" borderId="37" xfId="0" applyNumberFormat="1" applyFont="1" applyFill="1" applyBorder="1" applyAlignment="1" applyProtection="1">
      <alignment horizontal="right" vertical="center" wrapText="1"/>
    </xf>
    <xf numFmtId="0" fontId="12" fillId="0" borderId="38" xfId="0" applyNumberFormat="1" applyFont="1" applyFill="1" applyBorder="1" applyAlignment="1" applyProtection="1">
      <alignment horizontal="right" vertical="center" wrapText="1"/>
    </xf>
    <xf numFmtId="0" fontId="12" fillId="0" borderId="39" xfId="0" applyNumberFormat="1" applyFont="1" applyFill="1" applyBorder="1" applyAlignment="1" applyProtection="1">
      <alignment horizontal="right" vertical="center" wrapText="1"/>
    </xf>
    <xf numFmtId="0" fontId="12" fillId="0" borderId="44" xfId="0" applyNumberFormat="1" applyFont="1" applyFill="1" applyBorder="1" applyAlignment="1" applyProtection="1">
      <alignment horizontal="right" vertical="center" wrapText="1"/>
    </xf>
    <xf numFmtId="0" fontId="12" fillId="0" borderId="58" xfId="0" applyNumberFormat="1" applyFont="1" applyFill="1" applyBorder="1" applyAlignment="1" applyProtection="1">
      <alignment horizontal="right" vertical="center" wrapText="1"/>
    </xf>
    <xf numFmtId="0" fontId="12" fillId="0" borderId="65" xfId="0" applyNumberFormat="1" applyFont="1" applyFill="1" applyBorder="1" applyAlignment="1" applyProtection="1">
      <alignment horizontal="right" vertical="center" wrapText="1"/>
    </xf>
    <xf numFmtId="0" fontId="12" fillId="0" borderId="21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17" xfId="0" applyNumberFormat="1" applyFont="1" applyFill="1" applyBorder="1" applyAlignment="1" applyProtection="1">
      <alignment horizontal="right" vertical="center" wrapText="1"/>
    </xf>
    <xf numFmtId="49" fontId="15" fillId="0" borderId="6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2" fillId="3" borderId="37" xfId="0" applyNumberFormat="1" applyFont="1" applyFill="1" applyBorder="1" applyAlignment="1" applyProtection="1">
      <alignment horizontal="center" vertical="center"/>
    </xf>
    <xf numFmtId="49" fontId="12" fillId="3" borderId="38" xfId="0" applyNumberFormat="1" applyFont="1" applyFill="1" applyBorder="1" applyAlignment="1" applyProtection="1">
      <alignment horizontal="center" vertical="center"/>
    </xf>
    <xf numFmtId="49" fontId="12" fillId="3" borderId="39" xfId="0" applyNumberFormat="1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8" fillId="0" borderId="49" xfId="1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ibm4_ 27 03 05_ 04(1)" xfId="2"/>
    <cellStyle name="Обычный_iu5_09 03 01_ 05" xfId="3"/>
    <cellStyle name="Обычный_Бакалавры Э2 (3+) - 2016 февраль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0</xdr:rowOff>
    </xdr:from>
    <xdr:to>
      <xdr:col>1</xdr:col>
      <xdr:colOff>7686675</xdr:colOff>
      <xdr:row>12</xdr:row>
      <xdr:rowOff>190500</xdr:rowOff>
    </xdr:to>
    <xdr:pic>
      <xdr:nvPicPr>
        <xdr:cNvPr id="33815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2809875"/>
          <a:ext cx="7610475" cy="899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13</xdr:row>
          <xdr:rowOff>657225</xdr:rowOff>
        </xdr:from>
        <xdr:to>
          <xdr:col>47</xdr:col>
          <xdr:colOff>1152525</xdr:colOff>
          <xdr:row>19</xdr:row>
          <xdr:rowOff>409575</xdr:rowOff>
        </xdr:to>
        <xdr:sp macro="" textlink="">
          <xdr:nvSpPr>
            <xdr:cNvPr id="33809" name="Object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Microsoft_Excel_97-2003.xl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zoomScale="90" workbookViewId="0">
      <selection activeCell="A10" sqref="A10"/>
    </sheetView>
  </sheetViews>
  <sheetFormatPr defaultColWidth="8.7109375" defaultRowHeight="12.75" x14ac:dyDescent="0.2"/>
  <cols>
    <col min="1" max="1" width="2.85546875" customWidth="1"/>
    <col min="2" max="2" width="6" customWidth="1"/>
    <col min="3" max="54" width="2.85546875" customWidth="1"/>
    <col min="55" max="55" width="1.140625" customWidth="1"/>
    <col min="56" max="60" width="4.7109375" customWidth="1"/>
    <col min="61" max="61" width="7.7109375" customWidth="1"/>
  </cols>
  <sheetData>
    <row r="1" spans="1:61" s="1" customFormat="1" ht="12.75" customHeight="1" x14ac:dyDescent="0.2">
      <c r="C1" s="2"/>
      <c r="D1" s="4"/>
      <c r="E1" s="4"/>
      <c r="F1" s="4"/>
      <c r="G1" s="4"/>
      <c r="H1" s="6"/>
      <c r="I1" s="6"/>
      <c r="J1" s="6"/>
      <c r="K1" s="7"/>
      <c r="M1" s="7"/>
      <c r="N1" s="7"/>
      <c r="O1" s="7"/>
      <c r="P1" s="6"/>
      <c r="Q1" s="6"/>
      <c r="R1" s="6"/>
      <c r="S1" s="6"/>
      <c r="T1" s="6"/>
      <c r="U1" s="6"/>
      <c r="V1" s="6"/>
      <c r="W1" s="6"/>
      <c r="X1" s="6"/>
      <c r="Y1" s="8" t="s">
        <v>40</v>
      </c>
      <c r="Z1" s="3"/>
      <c r="AA1" s="3"/>
      <c r="AB1" s="3"/>
      <c r="AC1" s="4"/>
      <c r="AD1" s="4"/>
      <c r="AE1" s="4"/>
      <c r="AF1" s="4"/>
      <c r="AG1" s="4"/>
      <c r="AH1" s="4"/>
      <c r="AI1" s="4"/>
      <c r="AJ1"/>
      <c r="AK1"/>
      <c r="AL1"/>
      <c r="AM1"/>
      <c r="AN1"/>
      <c r="AO1"/>
      <c r="AP1"/>
      <c r="AQ1"/>
      <c r="AR1"/>
      <c r="BC1" s="4"/>
      <c r="BD1" s="9" t="s">
        <v>41</v>
      </c>
    </row>
    <row r="2" spans="1:61" s="48" customFormat="1" ht="12.75" customHeight="1" x14ac:dyDescent="0.2">
      <c r="A2" s="10"/>
      <c r="B2" s="10" t="s">
        <v>42</v>
      </c>
      <c r="C2" s="11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3">
        <v>17</v>
      </c>
      <c r="T2" s="14">
        <v>18</v>
      </c>
      <c r="U2" s="12">
        <v>19</v>
      </c>
      <c r="V2" s="11">
        <v>20</v>
      </c>
      <c r="W2" s="14">
        <v>21</v>
      </c>
      <c r="X2" s="11">
        <v>22</v>
      </c>
      <c r="Y2" s="14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  <c r="AI2" s="12">
        <v>33</v>
      </c>
      <c r="AJ2" s="12">
        <v>34</v>
      </c>
      <c r="AK2" s="12">
        <v>35</v>
      </c>
      <c r="AL2" s="12">
        <v>36</v>
      </c>
      <c r="AM2" s="12">
        <v>37</v>
      </c>
      <c r="AN2" s="12">
        <v>38</v>
      </c>
      <c r="AO2" s="12">
        <v>39</v>
      </c>
      <c r="AP2" s="12">
        <v>40</v>
      </c>
      <c r="AQ2" s="12">
        <v>41</v>
      </c>
      <c r="AR2" s="11">
        <v>42</v>
      </c>
      <c r="AS2" s="12">
        <v>43</v>
      </c>
      <c r="AT2" s="11">
        <v>44</v>
      </c>
      <c r="AU2" s="12">
        <v>45</v>
      </c>
      <c r="AV2" s="12">
        <v>46</v>
      </c>
      <c r="AW2" s="12">
        <v>47</v>
      </c>
      <c r="AX2" s="12">
        <v>48</v>
      </c>
      <c r="AY2" s="12">
        <v>49</v>
      </c>
      <c r="AZ2" s="12">
        <v>50</v>
      </c>
      <c r="BA2" s="12">
        <v>51</v>
      </c>
      <c r="BB2" s="14">
        <v>52</v>
      </c>
      <c r="BC2" s="15"/>
      <c r="BD2" s="16" t="s">
        <v>43</v>
      </c>
      <c r="BE2" s="17" t="s">
        <v>44</v>
      </c>
      <c r="BF2" s="17" t="s">
        <v>45</v>
      </c>
      <c r="BG2" s="17" t="s">
        <v>46</v>
      </c>
      <c r="BH2" s="18" t="s">
        <v>47</v>
      </c>
      <c r="BI2" s="19" t="s">
        <v>48</v>
      </c>
    </row>
    <row r="3" spans="1:61" ht="12.75" customHeight="1" x14ac:dyDescent="0.2">
      <c r="A3" s="20"/>
      <c r="B3" s="21">
        <v>1</v>
      </c>
      <c r="C3" s="22" t="s">
        <v>43</v>
      </c>
      <c r="D3" s="22" t="s">
        <v>43</v>
      </c>
      <c r="E3" s="22" t="s">
        <v>43</v>
      </c>
      <c r="F3" s="22" t="s">
        <v>43</v>
      </c>
      <c r="G3" s="22" t="s">
        <v>43</v>
      </c>
      <c r="H3" s="22" t="s">
        <v>43</v>
      </c>
      <c r="I3" s="22" t="s">
        <v>43</v>
      </c>
      <c r="J3" s="22" t="s">
        <v>43</v>
      </c>
      <c r="K3" s="22" t="s">
        <v>43</v>
      </c>
      <c r="L3" s="22" t="s">
        <v>43</v>
      </c>
      <c r="M3" s="22" t="s">
        <v>43</v>
      </c>
      <c r="N3" s="22" t="s">
        <v>43</v>
      </c>
      <c r="O3" s="22" t="s">
        <v>43</v>
      </c>
      <c r="P3" s="22" t="s">
        <v>43</v>
      </c>
      <c r="Q3" s="22" t="s">
        <v>43</v>
      </c>
      <c r="R3" s="22" t="s">
        <v>43</v>
      </c>
      <c r="S3" s="23" t="s">
        <v>43</v>
      </c>
      <c r="T3" s="50" t="s">
        <v>49</v>
      </c>
      <c r="U3" s="50" t="s">
        <v>49</v>
      </c>
      <c r="V3" s="22" t="s">
        <v>44</v>
      </c>
      <c r="W3" s="24" t="s">
        <v>44</v>
      </c>
      <c r="X3" s="22" t="s">
        <v>47</v>
      </c>
      <c r="Y3" s="24" t="s">
        <v>47</v>
      </c>
      <c r="Z3" s="22" t="s">
        <v>43</v>
      </c>
      <c r="AA3" s="22" t="s">
        <v>43</v>
      </c>
      <c r="AB3" s="22" t="s">
        <v>43</v>
      </c>
      <c r="AC3" s="22" t="s">
        <v>43</v>
      </c>
      <c r="AD3" s="22" t="s">
        <v>43</v>
      </c>
      <c r="AE3" s="22" t="s">
        <v>43</v>
      </c>
      <c r="AF3" s="22" t="s">
        <v>43</v>
      </c>
      <c r="AG3" s="22" t="s">
        <v>43</v>
      </c>
      <c r="AH3" s="22" t="s">
        <v>43</v>
      </c>
      <c r="AI3" s="22" t="s">
        <v>43</v>
      </c>
      <c r="AJ3" s="22" t="s">
        <v>43</v>
      </c>
      <c r="AK3" s="22" t="s">
        <v>43</v>
      </c>
      <c r="AL3" s="22" t="s">
        <v>43</v>
      </c>
      <c r="AM3" s="22" t="s">
        <v>43</v>
      </c>
      <c r="AN3" s="22" t="s">
        <v>43</v>
      </c>
      <c r="AO3" s="22" t="s">
        <v>43</v>
      </c>
      <c r="AP3" s="22" t="s">
        <v>43</v>
      </c>
      <c r="AQ3" s="22" t="s">
        <v>44</v>
      </c>
      <c r="AR3" s="22" t="s">
        <v>44</v>
      </c>
      <c r="AS3" s="22" t="s">
        <v>45</v>
      </c>
      <c r="AT3" s="22" t="s">
        <v>45</v>
      </c>
      <c r="AU3" s="22" t="s">
        <v>47</v>
      </c>
      <c r="AV3" s="22" t="s">
        <v>47</v>
      </c>
      <c r="AW3" s="22" t="s">
        <v>47</v>
      </c>
      <c r="AX3" s="22" t="s">
        <v>47</v>
      </c>
      <c r="AY3" s="22" t="s">
        <v>47</v>
      </c>
      <c r="AZ3" s="22" t="s">
        <v>47</v>
      </c>
      <c r="BA3" s="22" t="s">
        <v>47</v>
      </c>
      <c r="BB3" s="24" t="s">
        <v>47</v>
      </c>
      <c r="BC3" s="15"/>
      <c r="BD3" s="16">
        <f>COUNTIF(C3:BB3,"Т")</f>
        <v>34</v>
      </c>
      <c r="BE3" s="17">
        <f>COUNTIF(C3:BD3,"Э")</f>
        <v>4</v>
      </c>
      <c r="BF3" s="17">
        <f>COUNTIF(C3:BE3,"П")</f>
        <v>2</v>
      </c>
      <c r="BG3" s="17">
        <f>COUNTIF(E3:BF3,"Д")</f>
        <v>0</v>
      </c>
      <c r="BH3" s="25">
        <f>COUNTIF(C3:BG3,"К")+2</f>
        <v>12</v>
      </c>
      <c r="BI3" s="19">
        <f>SUM(BD3:BH3)</f>
        <v>52</v>
      </c>
    </row>
    <row r="4" spans="1:61" ht="12.75" customHeight="1" x14ac:dyDescent="0.2">
      <c r="A4" s="26"/>
      <c r="B4" s="27">
        <v>2</v>
      </c>
      <c r="C4" s="23" t="s">
        <v>43</v>
      </c>
      <c r="D4" s="23" t="s">
        <v>43</v>
      </c>
      <c r="E4" s="23" t="s">
        <v>43</v>
      </c>
      <c r="F4" s="23" t="s">
        <v>43</v>
      </c>
      <c r="G4" s="23" t="s">
        <v>43</v>
      </c>
      <c r="H4" s="23" t="s">
        <v>43</v>
      </c>
      <c r="I4" s="23" t="s">
        <v>43</v>
      </c>
      <c r="J4" s="23" t="s">
        <v>43</v>
      </c>
      <c r="K4" s="23" t="s">
        <v>43</v>
      </c>
      <c r="L4" s="23" t="s">
        <v>43</v>
      </c>
      <c r="M4" s="23" t="s">
        <v>43</v>
      </c>
      <c r="N4" s="23" t="s">
        <v>43</v>
      </c>
      <c r="O4" s="23" t="s">
        <v>43</v>
      </c>
      <c r="P4" s="23" t="s">
        <v>43</v>
      </c>
      <c r="Q4" s="23" t="s">
        <v>43</v>
      </c>
      <c r="R4" s="23" t="s">
        <v>43</v>
      </c>
      <c r="S4" s="22" t="s">
        <v>43</v>
      </c>
      <c r="T4" s="50" t="s">
        <v>49</v>
      </c>
      <c r="U4" s="50" t="s">
        <v>49</v>
      </c>
      <c r="V4" s="23" t="s">
        <v>44</v>
      </c>
      <c r="W4" s="28" t="s">
        <v>44</v>
      </c>
      <c r="X4" s="23" t="s">
        <v>47</v>
      </c>
      <c r="Y4" s="28" t="s">
        <v>47</v>
      </c>
      <c r="Z4" s="23" t="s">
        <v>43</v>
      </c>
      <c r="AA4" s="23" t="s">
        <v>43</v>
      </c>
      <c r="AB4" s="23" t="s">
        <v>43</v>
      </c>
      <c r="AC4" s="23" t="s">
        <v>43</v>
      </c>
      <c r="AD4" s="23" t="s">
        <v>43</v>
      </c>
      <c r="AE4" s="23" t="s">
        <v>43</v>
      </c>
      <c r="AF4" s="23" t="s">
        <v>43</v>
      </c>
      <c r="AG4" s="23" t="s">
        <v>43</v>
      </c>
      <c r="AH4" s="23" t="s">
        <v>43</v>
      </c>
      <c r="AI4" s="23" t="s">
        <v>43</v>
      </c>
      <c r="AJ4" s="23" t="s">
        <v>43</v>
      </c>
      <c r="AK4" s="23" t="s">
        <v>43</v>
      </c>
      <c r="AL4" s="23" t="s">
        <v>43</v>
      </c>
      <c r="AM4" s="23" t="s">
        <v>43</v>
      </c>
      <c r="AN4" s="23" t="s">
        <v>43</v>
      </c>
      <c r="AO4" s="23" t="s">
        <v>43</v>
      </c>
      <c r="AP4" s="23" t="s">
        <v>43</v>
      </c>
      <c r="AQ4" s="23" t="s">
        <v>44</v>
      </c>
      <c r="AR4" s="23" t="s">
        <v>44</v>
      </c>
      <c r="AS4" s="23" t="s">
        <v>45</v>
      </c>
      <c r="AT4" s="23" t="s">
        <v>45</v>
      </c>
      <c r="AU4" s="23" t="s">
        <v>45</v>
      </c>
      <c r="AV4" s="23" t="s">
        <v>45</v>
      </c>
      <c r="AW4" s="23" t="s">
        <v>45</v>
      </c>
      <c r="AX4" s="23" t="s">
        <v>47</v>
      </c>
      <c r="AY4" s="23" t="s">
        <v>47</v>
      </c>
      <c r="AZ4" s="23" t="s">
        <v>47</v>
      </c>
      <c r="BA4" s="23" t="s">
        <v>47</v>
      </c>
      <c r="BB4" s="28" t="s">
        <v>47</v>
      </c>
      <c r="BC4" s="15"/>
      <c r="BD4" s="16">
        <f>COUNTIF(C4:BB4,"Т")</f>
        <v>34</v>
      </c>
      <c r="BE4" s="17">
        <f>COUNTIF(C4:BD4,"Э")</f>
        <v>4</v>
      </c>
      <c r="BF4" s="17">
        <f>COUNTIF(C4:BE4,"П")</f>
        <v>5</v>
      </c>
      <c r="BG4" s="17">
        <f>COUNTIF(E4:BF4,"Д")</f>
        <v>0</v>
      </c>
      <c r="BH4" s="25">
        <f>COUNTIF(C4:BG4,"К")</f>
        <v>7</v>
      </c>
      <c r="BI4" s="19">
        <f>SUM(BD4:BH4)+2</f>
        <v>52</v>
      </c>
    </row>
    <row r="5" spans="1:61" ht="12.75" customHeight="1" x14ac:dyDescent="0.2">
      <c r="A5" s="52" t="s">
        <v>50</v>
      </c>
      <c r="B5" s="27">
        <v>3</v>
      </c>
      <c r="C5" s="23" t="s">
        <v>43</v>
      </c>
      <c r="D5" s="23" t="s">
        <v>43</v>
      </c>
      <c r="E5" s="23" t="s">
        <v>43</v>
      </c>
      <c r="F5" s="23" t="s">
        <v>43</v>
      </c>
      <c r="G5" s="23" t="s">
        <v>43</v>
      </c>
      <c r="H5" s="23" t="s">
        <v>43</v>
      </c>
      <c r="I5" s="23" t="s">
        <v>43</v>
      </c>
      <c r="J5" s="23" t="s">
        <v>43</v>
      </c>
      <c r="K5" s="23" t="s">
        <v>43</v>
      </c>
      <c r="L5" s="23" t="s">
        <v>43</v>
      </c>
      <c r="M5" s="23" t="s">
        <v>43</v>
      </c>
      <c r="N5" s="23" t="s">
        <v>43</v>
      </c>
      <c r="O5" s="23" t="s">
        <v>43</v>
      </c>
      <c r="P5" s="23" t="s">
        <v>43</v>
      </c>
      <c r="Q5" s="23" t="s">
        <v>43</v>
      </c>
      <c r="R5" s="23" t="s">
        <v>43</v>
      </c>
      <c r="S5" s="23" t="s">
        <v>43</v>
      </c>
      <c r="T5" s="50" t="s">
        <v>49</v>
      </c>
      <c r="U5" s="50" t="s">
        <v>49</v>
      </c>
      <c r="V5" s="22" t="s">
        <v>44</v>
      </c>
      <c r="W5" s="24" t="s">
        <v>44</v>
      </c>
      <c r="X5" s="22" t="s">
        <v>47</v>
      </c>
      <c r="Y5" s="24" t="s">
        <v>47</v>
      </c>
      <c r="Z5" s="22" t="s">
        <v>43</v>
      </c>
      <c r="AA5" s="22" t="s">
        <v>43</v>
      </c>
      <c r="AB5" s="22" t="s">
        <v>43</v>
      </c>
      <c r="AC5" s="22" t="s">
        <v>43</v>
      </c>
      <c r="AD5" s="22" t="s">
        <v>43</v>
      </c>
      <c r="AE5" s="22" t="s">
        <v>43</v>
      </c>
      <c r="AF5" s="22" t="s">
        <v>43</v>
      </c>
      <c r="AG5" s="22" t="s">
        <v>43</v>
      </c>
      <c r="AH5" s="22" t="s">
        <v>43</v>
      </c>
      <c r="AI5" s="22" t="s">
        <v>43</v>
      </c>
      <c r="AJ5" s="22" t="s">
        <v>43</v>
      </c>
      <c r="AK5" s="22" t="s">
        <v>43</v>
      </c>
      <c r="AL5" s="22" t="s">
        <v>43</v>
      </c>
      <c r="AM5" s="22" t="s">
        <v>43</v>
      </c>
      <c r="AN5" s="22" t="s">
        <v>43</v>
      </c>
      <c r="AO5" s="22" t="s">
        <v>43</v>
      </c>
      <c r="AP5" s="22" t="s">
        <v>43</v>
      </c>
      <c r="AQ5" s="22" t="s">
        <v>44</v>
      </c>
      <c r="AR5" s="22" t="s">
        <v>44</v>
      </c>
      <c r="AS5" s="23" t="s">
        <v>45</v>
      </c>
      <c r="AT5" s="23" t="s">
        <v>45</v>
      </c>
      <c r="AU5" s="23" t="s">
        <v>45</v>
      </c>
      <c r="AV5" s="23" t="s">
        <v>45</v>
      </c>
      <c r="AW5" s="23" t="s">
        <v>45</v>
      </c>
      <c r="AX5" s="23" t="s">
        <v>47</v>
      </c>
      <c r="AY5" s="23" t="s">
        <v>47</v>
      </c>
      <c r="AZ5" s="23" t="s">
        <v>47</v>
      </c>
      <c r="BA5" s="23" t="s">
        <v>47</v>
      </c>
      <c r="BB5" s="28" t="s">
        <v>47</v>
      </c>
      <c r="BC5" s="15"/>
      <c r="BD5" s="16">
        <f>COUNTIF(C5:BB5,"Т")</f>
        <v>34</v>
      </c>
      <c r="BE5" s="17">
        <f>COUNTIF(C5:BD5,"Э")</f>
        <v>4</v>
      </c>
      <c r="BF5" s="17">
        <f>COUNTIF(C5:BE5,"П")</f>
        <v>5</v>
      </c>
      <c r="BG5" s="17">
        <f>COUNTIF(E5:BF5,"Д")</f>
        <v>0</v>
      </c>
      <c r="BH5" s="25">
        <f>COUNTIF(C5:BG5,"К")</f>
        <v>7</v>
      </c>
      <c r="BI5" s="19">
        <f>SUM(BD5:BH5)+2</f>
        <v>52</v>
      </c>
    </row>
    <row r="6" spans="1:61" ht="12.75" customHeight="1" x14ac:dyDescent="0.2">
      <c r="A6" s="29"/>
      <c r="B6" s="27">
        <v>4</v>
      </c>
      <c r="C6" s="30" t="s">
        <v>43</v>
      </c>
      <c r="D6" s="30" t="s">
        <v>43</v>
      </c>
      <c r="E6" s="30" t="s">
        <v>43</v>
      </c>
      <c r="F6" s="30" t="s">
        <v>43</v>
      </c>
      <c r="G6" s="30" t="s">
        <v>43</v>
      </c>
      <c r="H6" s="30" t="s">
        <v>43</v>
      </c>
      <c r="I6" s="30" t="s">
        <v>43</v>
      </c>
      <c r="J6" s="30" t="s">
        <v>43</v>
      </c>
      <c r="K6" s="30" t="s">
        <v>43</v>
      </c>
      <c r="L6" s="30" t="s">
        <v>43</v>
      </c>
      <c r="M6" s="30" t="s">
        <v>43</v>
      </c>
      <c r="N6" s="30" t="s">
        <v>43</v>
      </c>
      <c r="O6" s="30" t="s">
        <v>43</v>
      </c>
      <c r="P6" s="30" t="s">
        <v>43</v>
      </c>
      <c r="Q6" s="30" t="s">
        <v>43</v>
      </c>
      <c r="R6" s="30" t="s">
        <v>43</v>
      </c>
      <c r="S6" s="23" t="s">
        <v>43</v>
      </c>
      <c r="T6" s="50" t="s">
        <v>49</v>
      </c>
      <c r="U6" s="50" t="s">
        <v>49</v>
      </c>
      <c r="V6" s="30" t="s">
        <v>44</v>
      </c>
      <c r="W6" s="31" t="s">
        <v>44</v>
      </c>
      <c r="X6" s="30" t="s">
        <v>47</v>
      </c>
      <c r="Y6" s="28" t="s">
        <v>47</v>
      </c>
      <c r="Z6" s="30" t="s">
        <v>45</v>
      </c>
      <c r="AA6" s="32" t="s">
        <v>45</v>
      </c>
      <c r="AB6" s="32" t="s">
        <v>45</v>
      </c>
      <c r="AC6" s="30" t="s">
        <v>45</v>
      </c>
      <c r="AD6" s="30" t="s">
        <v>45</v>
      </c>
      <c r="AE6" s="30" t="s">
        <v>45</v>
      </c>
      <c r="AF6" s="30" t="s">
        <v>46</v>
      </c>
      <c r="AG6" s="30" t="s">
        <v>46</v>
      </c>
      <c r="AH6" s="30" t="s">
        <v>46</v>
      </c>
      <c r="AI6" s="30" t="s">
        <v>46</v>
      </c>
      <c r="AJ6" s="30" t="s">
        <v>46</v>
      </c>
      <c r="AK6" s="30" t="s">
        <v>46</v>
      </c>
      <c r="AL6" s="30" t="s">
        <v>46</v>
      </c>
      <c r="AM6" s="30" t="s">
        <v>46</v>
      </c>
      <c r="AN6" s="30" t="s">
        <v>46</v>
      </c>
      <c r="AO6" s="30" t="s">
        <v>46</v>
      </c>
      <c r="AP6" s="30" t="s">
        <v>46</v>
      </c>
      <c r="AQ6" s="30" t="s">
        <v>46</v>
      </c>
      <c r="AR6" s="30" t="s">
        <v>46</v>
      </c>
      <c r="AS6" s="30" t="s">
        <v>46</v>
      </c>
      <c r="AT6" s="28" t="s">
        <v>46</v>
      </c>
      <c r="AU6" s="33"/>
      <c r="AV6" s="30"/>
      <c r="AW6" s="30"/>
      <c r="AX6" s="30"/>
      <c r="AY6" s="30"/>
      <c r="AZ6" s="30"/>
      <c r="BA6" s="30"/>
      <c r="BB6" s="31"/>
      <c r="BC6" s="15"/>
      <c r="BD6" s="16">
        <f>COUNTIF(C6:BB6,"Т")</f>
        <v>17</v>
      </c>
      <c r="BE6" s="17">
        <f>COUNTIF(C6:BD6,"Э")</f>
        <v>2</v>
      </c>
      <c r="BF6" s="17">
        <f>COUNTIF(C6:BE6,"П")</f>
        <v>6</v>
      </c>
      <c r="BG6" s="17">
        <f>COUNTIF(E6:BF6,"В")</f>
        <v>15</v>
      </c>
      <c r="BH6" s="25">
        <f>COUNTIF(C6:BG6,"К")</f>
        <v>2</v>
      </c>
      <c r="BI6" s="34">
        <f>SUM(BD6:BH6)+2</f>
        <v>44</v>
      </c>
    </row>
    <row r="7" spans="1:61" ht="5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35"/>
      <c r="AB7" s="3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6"/>
      <c r="BE7" s="17"/>
      <c r="BF7" s="17"/>
      <c r="BG7" s="17"/>
      <c r="BH7" s="36"/>
      <c r="BI7" s="37"/>
    </row>
    <row r="8" spans="1:61" ht="12.75" customHeight="1" x14ac:dyDescent="0.2">
      <c r="A8" s="38" t="s">
        <v>43</v>
      </c>
      <c r="B8" s="316" t="s">
        <v>51</v>
      </c>
      <c r="C8" s="317"/>
      <c r="D8" s="317"/>
      <c r="E8" s="317"/>
      <c r="F8" s="317"/>
      <c r="G8" s="317"/>
      <c r="H8" s="317"/>
      <c r="I8" s="320"/>
      <c r="J8" s="38" t="s">
        <v>44</v>
      </c>
      <c r="K8" s="40" t="s">
        <v>52</v>
      </c>
      <c r="L8" s="41"/>
      <c r="M8" s="41"/>
      <c r="N8" s="41"/>
      <c r="O8" s="41"/>
      <c r="P8" s="41"/>
      <c r="Q8" s="41"/>
      <c r="R8" s="39"/>
      <c r="S8" s="39"/>
      <c r="T8" s="38" t="s">
        <v>53</v>
      </c>
      <c r="U8" s="316" t="s">
        <v>54</v>
      </c>
      <c r="V8" s="317"/>
      <c r="W8" s="317"/>
      <c r="X8" s="317"/>
      <c r="Y8" s="317"/>
      <c r="Z8" s="317"/>
      <c r="AA8" s="317"/>
      <c r="AB8" s="317"/>
      <c r="AC8" s="317"/>
      <c r="AD8" s="42"/>
      <c r="AE8" s="38" t="s">
        <v>45</v>
      </c>
      <c r="AF8" s="318" t="s">
        <v>32</v>
      </c>
      <c r="AG8" s="319"/>
      <c r="AH8" s="319"/>
      <c r="AI8" s="43"/>
      <c r="AJ8" s="38" t="s">
        <v>46</v>
      </c>
      <c r="AK8" s="316" t="s">
        <v>55</v>
      </c>
      <c r="AL8" s="317"/>
      <c r="AM8" s="317"/>
      <c r="AN8" s="317"/>
      <c r="AO8" s="317"/>
      <c r="AP8" s="317"/>
      <c r="AQ8" s="317"/>
      <c r="AR8" s="317"/>
      <c r="AT8" s="38" t="s">
        <v>47</v>
      </c>
      <c r="AU8" s="318" t="s">
        <v>56</v>
      </c>
      <c r="AV8" s="319"/>
      <c r="AW8" s="319"/>
      <c r="AX8" s="51" t="s">
        <v>49</v>
      </c>
      <c r="AY8" s="316" t="s">
        <v>57</v>
      </c>
      <c r="AZ8" s="317"/>
      <c r="BA8" s="317"/>
      <c r="BB8" s="317"/>
      <c r="BC8" s="44"/>
      <c r="BD8" s="45">
        <f t="shared" ref="BD8:BI8" si="0">SUM(BD3:BD6)</f>
        <v>119</v>
      </c>
      <c r="BE8" s="46">
        <f t="shared" si="0"/>
        <v>14</v>
      </c>
      <c r="BF8" s="46">
        <f t="shared" si="0"/>
        <v>18</v>
      </c>
      <c r="BG8" s="46">
        <f t="shared" si="0"/>
        <v>15</v>
      </c>
      <c r="BH8" s="46">
        <f t="shared" si="0"/>
        <v>28</v>
      </c>
      <c r="BI8" s="47">
        <f t="shared" si="0"/>
        <v>200</v>
      </c>
    </row>
  </sheetData>
  <mergeCells count="6">
    <mergeCell ref="AK8:AR8"/>
    <mergeCell ref="AU8:AW8"/>
    <mergeCell ref="AY8:BB8"/>
    <mergeCell ref="B8:I8"/>
    <mergeCell ref="U8:AC8"/>
    <mergeCell ref="AF8:AH8"/>
  </mergeCells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146"/>
  <sheetViews>
    <sheetView tabSelected="1" view="pageBreakPreview" topLeftCell="B1" zoomScale="20" zoomScaleNormal="13" zoomScaleSheetLayoutView="20" workbookViewId="0">
      <selection activeCell="Q103" sqref="Q103"/>
    </sheetView>
  </sheetViews>
  <sheetFormatPr defaultColWidth="11.42578125" defaultRowHeight="13.5" customHeight="1" x14ac:dyDescent="0.2"/>
  <cols>
    <col min="1" max="1" width="19.85546875" style="5" customWidth="1"/>
    <col min="2" max="2" width="115.5703125" style="2" customWidth="1"/>
    <col min="3" max="3" width="38.5703125" style="2" customWidth="1"/>
    <col min="4" max="6" width="29.7109375" style="2" customWidth="1"/>
    <col min="7" max="10" width="22.140625" style="2" customWidth="1"/>
    <col min="11" max="11" width="20.5703125" style="2" customWidth="1"/>
    <col min="12" max="12" width="24.7109375" style="2" customWidth="1"/>
    <col min="13" max="13" width="20.5703125" style="2" customWidth="1"/>
    <col min="14" max="14" width="20.5703125" style="49" customWidth="1"/>
    <col min="15" max="16" width="20.5703125" style="2" customWidth="1"/>
    <col min="17" max="17" width="28.140625" style="2" customWidth="1"/>
    <col min="18" max="21" width="20.5703125" style="2" customWidth="1"/>
    <col min="22" max="22" width="24.7109375" style="2" customWidth="1"/>
    <col min="23" max="26" width="20.5703125" style="2" customWidth="1"/>
    <col min="27" max="27" width="25.5703125" style="2" customWidth="1"/>
    <col min="28" max="31" width="20.5703125" style="2" customWidth="1"/>
    <col min="32" max="32" width="27.28515625" style="2" customWidth="1"/>
    <col min="33" max="36" width="20.5703125" style="2" customWidth="1"/>
    <col min="37" max="37" width="24.7109375" style="2" customWidth="1"/>
    <col min="38" max="41" width="20.5703125" style="2" customWidth="1"/>
    <col min="42" max="42" width="27.28515625" style="2" customWidth="1"/>
    <col min="43" max="46" width="20.5703125" style="2" customWidth="1"/>
    <col min="47" max="47" width="25.5703125" style="2" customWidth="1"/>
    <col min="48" max="50" width="20.5703125" style="2" customWidth="1"/>
    <col min="51" max="51" width="9.5703125" style="1" customWidth="1"/>
    <col min="52" max="16384" width="11.42578125" style="1"/>
  </cols>
  <sheetData>
    <row r="1" spans="1:50" s="165" customFormat="1" ht="81.75" customHeight="1" x14ac:dyDescent="0.2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</row>
    <row r="2" spans="1:50" s="165" customFormat="1" ht="69.75" customHeight="1" x14ac:dyDescent="0.95">
      <c r="A2" s="166"/>
      <c r="B2" s="163"/>
      <c r="C2" s="167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3"/>
      <c r="P2" s="163"/>
      <c r="Q2" s="163"/>
      <c r="R2" s="163"/>
      <c r="S2" s="163"/>
      <c r="T2" s="53" t="s">
        <v>213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0" s="165" customFormat="1" ht="69.75" customHeight="1" x14ac:dyDescent="0.95">
      <c r="A3" s="168"/>
      <c r="B3" s="163"/>
      <c r="C3" s="163"/>
      <c r="D3" s="163"/>
      <c r="E3" s="169"/>
      <c r="F3" s="163"/>
      <c r="G3" s="163"/>
      <c r="H3" s="163"/>
      <c r="I3" s="163"/>
      <c r="J3" s="163"/>
      <c r="K3" s="163"/>
      <c r="L3" s="163"/>
      <c r="M3" s="163"/>
      <c r="N3" s="164"/>
      <c r="O3" s="163"/>
      <c r="R3" s="163"/>
      <c r="S3" s="163"/>
      <c r="T3" s="53" t="s">
        <v>212</v>
      </c>
      <c r="U3" s="163"/>
      <c r="V3" s="163"/>
      <c r="W3" s="163"/>
      <c r="X3" s="163"/>
      <c r="Y3" s="163"/>
      <c r="AA3" s="163"/>
      <c r="AB3" s="163"/>
      <c r="AC3" s="163"/>
      <c r="AE3" s="163"/>
      <c r="AF3" s="163"/>
      <c r="AG3" s="163"/>
      <c r="AH3" s="163"/>
      <c r="AI3" s="163"/>
      <c r="AJ3" s="163"/>
      <c r="AK3" s="163"/>
      <c r="AL3" s="163"/>
      <c r="AN3" s="163"/>
      <c r="AO3" s="163"/>
      <c r="AP3" s="163"/>
      <c r="AQ3" s="170" t="s">
        <v>153</v>
      </c>
      <c r="AS3" s="163"/>
      <c r="AT3" s="163"/>
      <c r="AU3" s="163"/>
      <c r="AV3" s="163"/>
      <c r="AW3" s="163"/>
      <c r="AX3" s="163"/>
    </row>
    <row r="4" spans="1:50" s="165" customFormat="1" ht="83.25" customHeight="1" x14ac:dyDescent="0.2">
      <c r="A4" s="171"/>
      <c r="B4" s="163"/>
      <c r="C4" s="163"/>
      <c r="E4" s="172"/>
      <c r="F4" s="172"/>
      <c r="G4" s="172"/>
      <c r="H4" s="172"/>
      <c r="I4" s="172"/>
      <c r="J4" s="172"/>
      <c r="K4" s="163"/>
      <c r="M4" s="172"/>
      <c r="N4" s="173"/>
      <c r="O4" s="172"/>
      <c r="R4" s="172"/>
      <c r="S4" s="172"/>
      <c r="T4" s="54"/>
      <c r="U4" s="172"/>
      <c r="V4" s="163"/>
      <c r="W4" s="174"/>
      <c r="X4" s="174"/>
      <c r="Y4" s="174"/>
      <c r="AA4" s="174"/>
      <c r="AB4" s="174"/>
      <c r="AC4" s="174"/>
      <c r="AJ4" s="163"/>
      <c r="AK4" s="175"/>
      <c r="AL4" s="175"/>
      <c r="AO4" s="163"/>
      <c r="AP4" s="175"/>
      <c r="AQ4" s="232"/>
      <c r="AR4" s="175"/>
      <c r="AT4" s="175"/>
    </row>
    <row r="5" spans="1:50" s="165" customFormat="1" ht="86.25" customHeight="1" x14ac:dyDescent="0.2">
      <c r="A5" s="171"/>
      <c r="B5" s="163"/>
      <c r="C5" s="176"/>
      <c r="E5" s="172"/>
      <c r="F5" s="172"/>
      <c r="G5" s="172"/>
      <c r="H5" s="172"/>
      <c r="I5" s="172"/>
      <c r="J5" s="172"/>
      <c r="K5" s="163"/>
      <c r="M5" s="172"/>
      <c r="N5" s="177"/>
      <c r="O5" s="178"/>
      <c r="P5" s="176"/>
      <c r="Q5" s="176"/>
      <c r="R5" s="178"/>
      <c r="S5" s="178"/>
      <c r="T5" s="55" t="s">
        <v>97</v>
      </c>
      <c r="U5" s="178"/>
      <c r="V5" s="179"/>
      <c r="W5" s="180"/>
      <c r="X5" s="180"/>
      <c r="Y5" s="180"/>
      <c r="Z5" s="176"/>
      <c r="AA5" s="180"/>
      <c r="AB5" s="180"/>
      <c r="AC5" s="180"/>
      <c r="AD5" s="176"/>
      <c r="AJ5" s="163"/>
      <c r="AO5" s="163"/>
      <c r="AQ5" s="170" t="s">
        <v>154</v>
      </c>
      <c r="AR5" s="175"/>
      <c r="AT5" s="175"/>
    </row>
    <row r="6" spans="1:50" s="165" customFormat="1" ht="69" x14ac:dyDescent="0.2">
      <c r="A6" s="171"/>
      <c r="B6" s="164"/>
      <c r="C6" s="176"/>
      <c r="E6" s="172"/>
      <c r="F6" s="172"/>
      <c r="G6" s="172"/>
      <c r="H6" s="172"/>
      <c r="I6" s="172"/>
      <c r="J6" s="172"/>
      <c r="K6" s="163"/>
      <c r="M6" s="172"/>
      <c r="N6" s="177"/>
      <c r="O6" s="178"/>
      <c r="P6" s="176"/>
      <c r="Q6" s="176"/>
      <c r="R6" s="178"/>
      <c r="S6" s="178"/>
      <c r="T6" s="55" t="s">
        <v>254</v>
      </c>
      <c r="U6" s="178"/>
      <c r="V6" s="179"/>
      <c r="W6" s="180"/>
      <c r="X6" s="180"/>
      <c r="Y6" s="180"/>
      <c r="Z6" s="176"/>
      <c r="AA6" s="180"/>
      <c r="AB6" s="180"/>
      <c r="AC6" s="180"/>
      <c r="AD6" s="181"/>
      <c r="AJ6" s="163"/>
      <c r="AO6" s="163"/>
      <c r="AQ6" s="170" t="s">
        <v>155</v>
      </c>
      <c r="AR6" s="175"/>
      <c r="AT6" s="175"/>
    </row>
    <row r="7" spans="1:50" s="165" customFormat="1" ht="69" x14ac:dyDescent="0.2">
      <c r="A7" s="171"/>
      <c r="B7" s="164"/>
      <c r="C7" s="176"/>
      <c r="E7" s="172"/>
      <c r="F7" s="172"/>
      <c r="G7" s="172"/>
      <c r="H7" s="172"/>
      <c r="I7" s="172"/>
      <c r="J7" s="172"/>
      <c r="K7" s="163"/>
      <c r="M7" s="172"/>
      <c r="N7" s="177"/>
      <c r="O7" s="178"/>
      <c r="P7" s="176"/>
      <c r="Q7" s="176"/>
      <c r="R7" s="178"/>
      <c r="S7" s="178"/>
      <c r="T7" s="55"/>
      <c r="U7" s="178"/>
      <c r="V7" s="179"/>
      <c r="W7" s="180"/>
      <c r="X7" s="180"/>
      <c r="Y7" s="180"/>
      <c r="Z7" s="176"/>
      <c r="AA7" s="180"/>
      <c r="AB7" s="180"/>
      <c r="AC7" s="180"/>
      <c r="AD7" s="176"/>
      <c r="AJ7" s="163"/>
      <c r="AO7" s="163"/>
      <c r="AQ7" s="247" t="s">
        <v>211</v>
      </c>
      <c r="AR7" s="175"/>
      <c r="AT7" s="175"/>
    </row>
    <row r="8" spans="1:50" s="165" customFormat="1" ht="109.5" x14ac:dyDescent="0.2">
      <c r="A8" s="182"/>
      <c r="B8" s="163"/>
      <c r="C8" s="163"/>
      <c r="E8" s="172"/>
      <c r="F8" s="172"/>
      <c r="G8" s="172"/>
      <c r="H8" s="172"/>
      <c r="I8" s="172"/>
      <c r="J8" s="172"/>
      <c r="K8" s="163"/>
      <c r="M8" s="172"/>
      <c r="N8" s="177"/>
      <c r="O8" s="178"/>
      <c r="P8" s="176"/>
      <c r="Q8" s="176"/>
      <c r="R8" s="178"/>
      <c r="S8" s="178"/>
      <c r="T8" s="56" t="s">
        <v>0</v>
      </c>
      <c r="U8" s="178"/>
      <c r="V8" s="179"/>
      <c r="W8" s="180"/>
      <c r="X8" s="180"/>
      <c r="Y8" s="180"/>
      <c r="Z8" s="176"/>
      <c r="AA8" s="180"/>
      <c r="AB8" s="180"/>
      <c r="AC8" s="180"/>
      <c r="AD8" s="176"/>
      <c r="AJ8" s="163"/>
      <c r="AN8" s="175"/>
      <c r="AO8" s="163"/>
      <c r="AQ8" s="248" t="s">
        <v>210</v>
      </c>
      <c r="AR8" s="175"/>
      <c r="AT8" s="175"/>
    </row>
    <row r="9" spans="1:50" s="165" customFormat="1" ht="69" x14ac:dyDescent="0.2">
      <c r="A9" s="171"/>
      <c r="B9" s="183"/>
      <c r="C9" s="163"/>
      <c r="E9" s="172"/>
      <c r="F9" s="172"/>
      <c r="G9" s="172"/>
      <c r="H9" s="172"/>
      <c r="I9" s="172"/>
      <c r="J9" s="172"/>
      <c r="K9" s="163"/>
      <c r="M9" s="172"/>
      <c r="N9" s="177"/>
      <c r="O9" s="178"/>
      <c r="P9" s="176"/>
      <c r="Q9" s="176"/>
      <c r="R9" s="178"/>
      <c r="S9" s="178"/>
      <c r="T9" s="55"/>
      <c r="U9" s="178"/>
      <c r="V9" s="179"/>
      <c r="W9" s="180"/>
      <c r="X9" s="180"/>
      <c r="Y9" s="180"/>
      <c r="Z9" s="176"/>
      <c r="AA9" s="180"/>
      <c r="AB9" s="180"/>
      <c r="AC9" s="180"/>
      <c r="AD9" s="176"/>
      <c r="AJ9" s="163"/>
      <c r="AN9" s="175"/>
      <c r="AO9" s="163"/>
      <c r="AQ9" s="232"/>
      <c r="AR9" s="175"/>
      <c r="AT9" s="175"/>
    </row>
    <row r="10" spans="1:50" s="165" customFormat="1" ht="69" x14ac:dyDescent="0.2">
      <c r="A10" s="184"/>
      <c r="B10" s="183"/>
      <c r="C10" s="163"/>
      <c r="E10" s="172"/>
      <c r="F10" s="172"/>
      <c r="G10" s="172"/>
      <c r="H10" s="172"/>
      <c r="I10" s="172"/>
      <c r="J10" s="172"/>
      <c r="K10" s="163"/>
      <c r="M10" s="172"/>
      <c r="N10" s="177"/>
      <c r="O10" s="178"/>
      <c r="P10" s="176"/>
      <c r="Q10" s="176"/>
      <c r="R10" s="178"/>
      <c r="S10" s="178"/>
      <c r="T10" s="55" t="s">
        <v>176</v>
      </c>
      <c r="U10" s="178"/>
      <c r="V10" s="179"/>
      <c r="W10" s="180"/>
      <c r="X10" s="180"/>
      <c r="Y10" s="180"/>
      <c r="Z10" s="176"/>
      <c r="AA10" s="180"/>
      <c r="AB10" s="180"/>
      <c r="AC10" s="180"/>
      <c r="AD10" s="176"/>
      <c r="AJ10" s="172"/>
      <c r="AN10" s="175"/>
      <c r="AO10" s="172"/>
      <c r="AQ10" s="170" t="s">
        <v>156</v>
      </c>
      <c r="AR10" s="175"/>
      <c r="AT10" s="175"/>
    </row>
    <row r="11" spans="1:50" s="165" customFormat="1" ht="69" x14ac:dyDescent="0.2">
      <c r="A11" s="184"/>
      <c r="B11" s="183"/>
      <c r="C11" s="163"/>
      <c r="E11" s="172"/>
      <c r="F11" s="172"/>
      <c r="G11" s="172"/>
      <c r="H11" s="172"/>
      <c r="I11" s="172"/>
      <c r="J11" s="172"/>
      <c r="K11" s="163"/>
      <c r="M11" s="172"/>
      <c r="N11" s="177"/>
      <c r="O11" s="178"/>
      <c r="P11" s="176"/>
      <c r="Q11" s="176"/>
      <c r="R11" s="178"/>
      <c r="S11" s="178"/>
      <c r="T11" s="55" t="s">
        <v>255</v>
      </c>
      <c r="U11" s="178"/>
      <c r="V11" s="179"/>
      <c r="W11" s="180"/>
      <c r="X11" s="180"/>
      <c r="Y11" s="180"/>
      <c r="Z11" s="176"/>
      <c r="AA11" s="180"/>
      <c r="AB11" s="180"/>
      <c r="AC11" s="180"/>
      <c r="AD11" s="176"/>
      <c r="AJ11" s="172"/>
      <c r="AN11" s="175"/>
      <c r="AO11" s="172"/>
      <c r="AQ11" s="232"/>
      <c r="AR11" s="163"/>
      <c r="AT11" s="175"/>
    </row>
    <row r="12" spans="1:50" s="165" customFormat="1" ht="69" x14ac:dyDescent="0.2">
      <c r="A12" s="184"/>
      <c r="B12" s="183"/>
      <c r="C12" s="163"/>
      <c r="E12" s="172"/>
      <c r="F12" s="172"/>
      <c r="G12" s="172"/>
      <c r="H12" s="172"/>
      <c r="I12" s="172"/>
      <c r="J12" s="172"/>
      <c r="K12" s="163"/>
      <c r="M12" s="172"/>
      <c r="N12" s="177"/>
      <c r="O12" s="178"/>
      <c r="P12" s="176"/>
      <c r="Q12" s="176"/>
      <c r="R12" s="178"/>
      <c r="S12" s="178"/>
      <c r="T12" s="55"/>
      <c r="U12" s="178"/>
      <c r="V12" s="178"/>
      <c r="W12" s="180"/>
      <c r="X12" s="180"/>
      <c r="Y12" s="180"/>
      <c r="Z12" s="176"/>
      <c r="AA12" s="180"/>
      <c r="AB12" s="180"/>
      <c r="AC12" s="180"/>
      <c r="AD12" s="176"/>
      <c r="AN12" s="175"/>
      <c r="AQ12" s="170" t="s">
        <v>157</v>
      </c>
      <c r="AS12" s="175"/>
    </row>
    <row r="13" spans="1:50" s="165" customFormat="1" ht="69" x14ac:dyDescent="0.2">
      <c r="A13" s="184"/>
      <c r="B13" s="183"/>
      <c r="C13" s="163"/>
      <c r="E13" s="172"/>
      <c r="F13" s="172"/>
      <c r="G13" s="172"/>
      <c r="H13" s="172"/>
      <c r="I13" s="172"/>
      <c r="J13" s="172"/>
      <c r="K13" s="163"/>
      <c r="M13" s="172"/>
      <c r="N13" s="173"/>
      <c r="O13" s="172"/>
      <c r="R13" s="172"/>
      <c r="S13" s="172"/>
      <c r="T13" s="54"/>
      <c r="U13" s="172"/>
      <c r="V13" s="172"/>
      <c r="W13" s="174"/>
      <c r="X13" s="174"/>
      <c r="Y13" s="174"/>
      <c r="AA13" s="174"/>
      <c r="AB13" s="174"/>
      <c r="AC13" s="174"/>
      <c r="AQ13" s="170"/>
    </row>
    <row r="14" spans="1:50" s="165" customFormat="1" ht="69" x14ac:dyDescent="0.2">
      <c r="A14" s="184"/>
      <c r="B14" s="183"/>
      <c r="C14" s="163"/>
      <c r="E14" s="172"/>
      <c r="F14" s="172"/>
      <c r="G14" s="172"/>
      <c r="H14" s="172"/>
      <c r="I14" s="172"/>
      <c r="J14" s="172"/>
      <c r="K14" s="163"/>
      <c r="M14" s="172"/>
      <c r="N14" s="173"/>
      <c r="O14" s="172"/>
      <c r="R14" s="172"/>
      <c r="S14" s="172"/>
      <c r="T14" s="54"/>
      <c r="U14" s="172"/>
      <c r="V14" s="172"/>
      <c r="W14" s="174"/>
      <c r="X14" s="174"/>
      <c r="Y14" s="174"/>
      <c r="AA14" s="174"/>
      <c r="AB14" s="174"/>
      <c r="AC14" s="174"/>
      <c r="AE14" s="54"/>
    </row>
    <row r="15" spans="1:50" s="165" customFormat="1" ht="406.5" customHeight="1" x14ac:dyDescent="0.2">
      <c r="A15" s="184"/>
      <c r="B15" s="183"/>
      <c r="C15" s="163"/>
      <c r="E15" s="172"/>
      <c r="F15" s="172"/>
      <c r="G15" s="172"/>
      <c r="H15" s="172"/>
      <c r="I15" s="172"/>
      <c r="J15" s="172"/>
      <c r="K15" s="163"/>
      <c r="M15" s="172"/>
      <c r="N15" s="173"/>
      <c r="O15" s="172"/>
      <c r="P15" s="175"/>
      <c r="Q15" s="185"/>
      <c r="R15" s="172"/>
      <c r="S15" s="172"/>
      <c r="T15" s="186"/>
      <c r="U15" s="172"/>
      <c r="V15" s="172"/>
      <c r="W15" s="174"/>
      <c r="X15" s="174"/>
      <c r="Y15" s="174"/>
      <c r="Z15" s="175"/>
      <c r="AA15" s="174"/>
      <c r="AB15" s="174"/>
      <c r="AC15" s="174"/>
      <c r="AD15" s="174"/>
    </row>
    <row r="16" spans="1:50" s="165" customFormat="1" ht="406.5" customHeight="1" x14ac:dyDescent="0.2">
      <c r="A16" s="184"/>
      <c r="B16" s="183"/>
      <c r="C16" s="163"/>
      <c r="E16" s="172"/>
      <c r="F16" s="172"/>
      <c r="G16" s="172"/>
      <c r="H16" s="172"/>
      <c r="I16" s="172"/>
      <c r="J16" s="172"/>
      <c r="K16" s="163"/>
      <c r="M16" s="172"/>
      <c r="N16" s="173"/>
      <c r="O16" s="172"/>
      <c r="P16" s="175"/>
      <c r="Q16" s="185"/>
      <c r="R16" s="172"/>
      <c r="S16" s="172"/>
      <c r="T16" s="186"/>
      <c r="U16" s="172"/>
      <c r="V16" s="172"/>
      <c r="W16" s="174"/>
      <c r="X16" s="174"/>
      <c r="Y16" s="174"/>
      <c r="Z16" s="175"/>
      <c r="AA16" s="174"/>
      <c r="AB16" s="174"/>
      <c r="AC16" s="174"/>
      <c r="AD16" s="174"/>
    </row>
    <row r="17" spans="1:50" s="165" customFormat="1" ht="58.5" customHeight="1" x14ac:dyDescent="0.2">
      <c r="A17" s="184"/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</row>
    <row r="18" spans="1:50" s="165" customFormat="1" ht="75.75" customHeight="1" thickBot="1" x14ac:dyDescent="0.25">
      <c r="A18" s="360" t="s">
        <v>158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</row>
    <row r="19" spans="1:50" s="116" customFormat="1" ht="81.75" customHeight="1" thickBot="1" x14ac:dyDescent="0.25">
      <c r="A19" s="361" t="s">
        <v>25</v>
      </c>
      <c r="B19" s="364" t="s">
        <v>28</v>
      </c>
      <c r="C19" s="367" t="s">
        <v>1</v>
      </c>
      <c r="D19" s="370" t="s">
        <v>29</v>
      </c>
      <c r="E19" s="371"/>
      <c r="F19" s="372"/>
      <c r="G19" s="370" t="s">
        <v>39</v>
      </c>
      <c r="H19" s="371"/>
      <c r="I19" s="371"/>
      <c r="J19" s="372"/>
      <c r="K19" s="358" t="s">
        <v>69</v>
      </c>
      <c r="L19" s="359"/>
      <c r="M19" s="190">
        <v>17</v>
      </c>
      <c r="N19" s="356" t="s">
        <v>70</v>
      </c>
      <c r="O19" s="357"/>
      <c r="P19" s="358" t="s">
        <v>71</v>
      </c>
      <c r="Q19" s="359"/>
      <c r="R19" s="190">
        <v>17</v>
      </c>
      <c r="S19" s="356" t="s">
        <v>70</v>
      </c>
      <c r="T19" s="357"/>
      <c r="U19" s="358" t="s">
        <v>72</v>
      </c>
      <c r="V19" s="359"/>
      <c r="W19" s="190">
        <v>17</v>
      </c>
      <c r="X19" s="356" t="s">
        <v>70</v>
      </c>
      <c r="Y19" s="357"/>
      <c r="Z19" s="358" t="s">
        <v>76</v>
      </c>
      <c r="AA19" s="359"/>
      <c r="AB19" s="190">
        <v>17</v>
      </c>
      <c r="AC19" s="356" t="s">
        <v>70</v>
      </c>
      <c r="AD19" s="357"/>
      <c r="AE19" s="358" t="s">
        <v>75</v>
      </c>
      <c r="AF19" s="359"/>
      <c r="AG19" s="190">
        <v>17</v>
      </c>
      <c r="AH19" s="356" t="s">
        <v>70</v>
      </c>
      <c r="AI19" s="357"/>
      <c r="AJ19" s="358" t="s">
        <v>74</v>
      </c>
      <c r="AK19" s="359"/>
      <c r="AL19" s="190">
        <v>17</v>
      </c>
      <c r="AM19" s="356" t="s">
        <v>70</v>
      </c>
      <c r="AN19" s="357"/>
      <c r="AO19" s="358" t="s">
        <v>73</v>
      </c>
      <c r="AP19" s="359"/>
      <c r="AQ19" s="190">
        <v>17</v>
      </c>
      <c r="AR19" s="356" t="s">
        <v>70</v>
      </c>
      <c r="AS19" s="357"/>
      <c r="AT19" s="358" t="s">
        <v>77</v>
      </c>
      <c r="AU19" s="359"/>
      <c r="AV19" s="190">
        <v>12</v>
      </c>
      <c r="AW19" s="356" t="s">
        <v>70</v>
      </c>
      <c r="AX19" s="357"/>
    </row>
    <row r="20" spans="1:50" s="116" customFormat="1" ht="75.75" customHeight="1" x14ac:dyDescent="0.2">
      <c r="A20" s="362"/>
      <c r="B20" s="365"/>
      <c r="C20" s="368"/>
      <c r="D20" s="373"/>
      <c r="E20" s="374"/>
      <c r="F20" s="375"/>
      <c r="G20" s="373"/>
      <c r="H20" s="374"/>
      <c r="I20" s="374"/>
      <c r="J20" s="375"/>
      <c r="K20" s="348" t="s">
        <v>19</v>
      </c>
      <c r="L20" s="349"/>
      <c r="M20" s="349"/>
      <c r="N20" s="350"/>
      <c r="O20" s="351" t="s">
        <v>38</v>
      </c>
      <c r="P20" s="348" t="s">
        <v>19</v>
      </c>
      <c r="Q20" s="349"/>
      <c r="R20" s="349"/>
      <c r="S20" s="350"/>
      <c r="T20" s="351" t="s">
        <v>38</v>
      </c>
      <c r="U20" s="348" t="s">
        <v>19</v>
      </c>
      <c r="V20" s="349"/>
      <c r="W20" s="349"/>
      <c r="X20" s="350"/>
      <c r="Y20" s="351" t="s">
        <v>38</v>
      </c>
      <c r="Z20" s="348" t="s">
        <v>19</v>
      </c>
      <c r="AA20" s="349"/>
      <c r="AB20" s="349"/>
      <c r="AC20" s="350"/>
      <c r="AD20" s="351" t="s">
        <v>38</v>
      </c>
      <c r="AE20" s="348" t="s">
        <v>19</v>
      </c>
      <c r="AF20" s="349"/>
      <c r="AG20" s="349"/>
      <c r="AH20" s="350"/>
      <c r="AI20" s="351" t="s">
        <v>38</v>
      </c>
      <c r="AJ20" s="348" t="s">
        <v>19</v>
      </c>
      <c r="AK20" s="349"/>
      <c r="AL20" s="349"/>
      <c r="AM20" s="350"/>
      <c r="AN20" s="351" t="s">
        <v>38</v>
      </c>
      <c r="AO20" s="348" t="s">
        <v>19</v>
      </c>
      <c r="AP20" s="349"/>
      <c r="AQ20" s="349"/>
      <c r="AR20" s="350"/>
      <c r="AS20" s="351" t="s">
        <v>38</v>
      </c>
      <c r="AT20" s="348" t="s">
        <v>19</v>
      </c>
      <c r="AU20" s="349"/>
      <c r="AV20" s="349"/>
      <c r="AW20" s="350"/>
      <c r="AX20" s="351" t="s">
        <v>38</v>
      </c>
    </row>
    <row r="21" spans="1:50" s="116" customFormat="1" ht="56.25" customHeight="1" x14ac:dyDescent="0.2">
      <c r="A21" s="362"/>
      <c r="B21" s="365"/>
      <c r="C21" s="368"/>
      <c r="D21" s="342" t="s">
        <v>22</v>
      </c>
      <c r="E21" s="344" t="s">
        <v>23</v>
      </c>
      <c r="F21" s="346" t="s">
        <v>24</v>
      </c>
      <c r="G21" s="191" t="s">
        <v>61</v>
      </c>
      <c r="H21" s="192" t="s">
        <v>62</v>
      </c>
      <c r="I21" s="192" t="s">
        <v>63</v>
      </c>
      <c r="J21" s="193" t="s">
        <v>64</v>
      </c>
      <c r="K21" s="342" t="s">
        <v>65</v>
      </c>
      <c r="L21" s="344" t="s">
        <v>66</v>
      </c>
      <c r="M21" s="344" t="s">
        <v>68</v>
      </c>
      <c r="N21" s="354" t="s">
        <v>67</v>
      </c>
      <c r="O21" s="352"/>
      <c r="P21" s="342" t="s">
        <v>65</v>
      </c>
      <c r="Q21" s="344" t="s">
        <v>66</v>
      </c>
      <c r="R21" s="344" t="s">
        <v>68</v>
      </c>
      <c r="S21" s="354" t="s">
        <v>67</v>
      </c>
      <c r="T21" s="352"/>
      <c r="U21" s="342" t="s">
        <v>65</v>
      </c>
      <c r="V21" s="344" t="s">
        <v>66</v>
      </c>
      <c r="W21" s="344" t="s">
        <v>68</v>
      </c>
      <c r="X21" s="354" t="s">
        <v>67</v>
      </c>
      <c r="Y21" s="352"/>
      <c r="Z21" s="342" t="s">
        <v>65</v>
      </c>
      <c r="AA21" s="344" t="s">
        <v>66</v>
      </c>
      <c r="AB21" s="344" t="s">
        <v>68</v>
      </c>
      <c r="AC21" s="354" t="s">
        <v>67</v>
      </c>
      <c r="AD21" s="352"/>
      <c r="AE21" s="342" t="s">
        <v>65</v>
      </c>
      <c r="AF21" s="344" t="s">
        <v>66</v>
      </c>
      <c r="AG21" s="344" t="s">
        <v>68</v>
      </c>
      <c r="AH21" s="354" t="s">
        <v>67</v>
      </c>
      <c r="AI21" s="352"/>
      <c r="AJ21" s="342" t="s">
        <v>65</v>
      </c>
      <c r="AK21" s="344" t="s">
        <v>66</v>
      </c>
      <c r="AL21" s="344" t="s">
        <v>68</v>
      </c>
      <c r="AM21" s="354" t="s">
        <v>67</v>
      </c>
      <c r="AN21" s="352"/>
      <c r="AO21" s="342" t="s">
        <v>65</v>
      </c>
      <c r="AP21" s="344" t="s">
        <v>66</v>
      </c>
      <c r="AQ21" s="344" t="s">
        <v>68</v>
      </c>
      <c r="AR21" s="354" t="s">
        <v>67</v>
      </c>
      <c r="AS21" s="352"/>
      <c r="AT21" s="342" t="s">
        <v>65</v>
      </c>
      <c r="AU21" s="344" t="s">
        <v>66</v>
      </c>
      <c r="AV21" s="344" t="s">
        <v>68</v>
      </c>
      <c r="AW21" s="354" t="s">
        <v>67</v>
      </c>
      <c r="AX21" s="352"/>
    </row>
    <row r="22" spans="1:50" s="116" customFormat="1" ht="91.5" customHeight="1" thickBot="1" x14ac:dyDescent="0.25">
      <c r="A22" s="363"/>
      <c r="B22" s="366"/>
      <c r="C22" s="369"/>
      <c r="D22" s="343"/>
      <c r="E22" s="345"/>
      <c r="F22" s="347"/>
      <c r="G22" s="194" t="s">
        <v>37</v>
      </c>
      <c r="H22" s="195" t="s">
        <v>37</v>
      </c>
      <c r="I22" s="195" t="s">
        <v>37</v>
      </c>
      <c r="J22" s="196" t="s">
        <v>37</v>
      </c>
      <c r="K22" s="343"/>
      <c r="L22" s="345"/>
      <c r="M22" s="345"/>
      <c r="N22" s="355"/>
      <c r="O22" s="353"/>
      <c r="P22" s="343"/>
      <c r="Q22" s="345"/>
      <c r="R22" s="345"/>
      <c r="S22" s="355"/>
      <c r="T22" s="353"/>
      <c r="U22" s="343"/>
      <c r="V22" s="345"/>
      <c r="W22" s="345"/>
      <c r="X22" s="355"/>
      <c r="Y22" s="353"/>
      <c r="Z22" s="343"/>
      <c r="AA22" s="345"/>
      <c r="AB22" s="345"/>
      <c r="AC22" s="355"/>
      <c r="AD22" s="353"/>
      <c r="AE22" s="343"/>
      <c r="AF22" s="345"/>
      <c r="AG22" s="345"/>
      <c r="AH22" s="355"/>
      <c r="AI22" s="353"/>
      <c r="AJ22" s="343"/>
      <c r="AK22" s="345"/>
      <c r="AL22" s="345"/>
      <c r="AM22" s="355"/>
      <c r="AN22" s="353"/>
      <c r="AO22" s="343"/>
      <c r="AP22" s="345"/>
      <c r="AQ22" s="345"/>
      <c r="AR22" s="355"/>
      <c r="AS22" s="353"/>
      <c r="AT22" s="343"/>
      <c r="AU22" s="345"/>
      <c r="AV22" s="345"/>
      <c r="AW22" s="355"/>
      <c r="AX22" s="353"/>
    </row>
    <row r="23" spans="1:50" s="57" customFormat="1" ht="122.25" customHeight="1" x14ac:dyDescent="0.2">
      <c r="A23" s="233" t="s">
        <v>209</v>
      </c>
      <c r="B23" s="250" t="s">
        <v>180</v>
      </c>
      <c r="C23" s="234"/>
      <c r="D23" s="235">
        <f>SUM(D24,D58)</f>
        <v>219</v>
      </c>
      <c r="E23" s="236">
        <f>SUM(E58+E24)</f>
        <v>8212</v>
      </c>
      <c r="F23" s="237">
        <f>SUM(F58+F24)</f>
        <v>3475</v>
      </c>
      <c r="G23" s="235">
        <f>SUM(G24,G58)</f>
        <v>1383</v>
      </c>
      <c r="H23" s="236">
        <f>SUM(H58+H24)</f>
        <v>1575</v>
      </c>
      <c r="I23" s="236">
        <f>SUM(I58+I24)</f>
        <v>517</v>
      </c>
      <c r="J23" s="237">
        <f>SUM(J58+J24)</f>
        <v>4665</v>
      </c>
      <c r="K23" s="291">
        <f>SUM(K24,K58)</f>
        <v>30</v>
      </c>
      <c r="L23" s="286">
        <f>SUM(L58+L24)</f>
        <v>1080</v>
      </c>
      <c r="M23" s="286">
        <f>SUM(M58+M24)</f>
        <v>476</v>
      </c>
      <c r="N23" s="286">
        <f>SUM(N58+N24)</f>
        <v>602</v>
      </c>
      <c r="O23" s="287"/>
      <c r="P23" s="291">
        <f>SUM(P24,P58)</f>
        <v>30</v>
      </c>
      <c r="Q23" s="286">
        <f>SUM(Q58+Q24)</f>
        <v>1080</v>
      </c>
      <c r="R23" s="286">
        <f>SUM(R58+R24)</f>
        <v>476</v>
      </c>
      <c r="S23" s="286">
        <f>SUM(S58+S24)</f>
        <v>602</v>
      </c>
      <c r="T23" s="287"/>
      <c r="U23" s="291">
        <f>SUM(U24,U58)</f>
        <v>30</v>
      </c>
      <c r="V23" s="286">
        <f>SUM(V58+V24)</f>
        <v>1080</v>
      </c>
      <c r="W23" s="286">
        <f>SUM(W58+W24)</f>
        <v>476</v>
      </c>
      <c r="X23" s="286">
        <f>SUM(X58+X24)</f>
        <v>604</v>
      </c>
      <c r="Y23" s="287"/>
      <c r="Z23" s="291">
        <f>SUM(Z24,Z58)</f>
        <v>27</v>
      </c>
      <c r="AA23" s="286">
        <f>SUM(AA58+AA24)</f>
        <v>972</v>
      </c>
      <c r="AB23" s="292">
        <f>SUM(AB58+AB24)</f>
        <v>459</v>
      </c>
      <c r="AC23" s="286">
        <f>SUM(AC58+AC24)</f>
        <v>577</v>
      </c>
      <c r="AD23" s="287"/>
      <c r="AE23" s="291">
        <f>SUM(AE24,AE58)</f>
        <v>30</v>
      </c>
      <c r="AF23" s="286">
        <f>SUM(AF58+AF24)</f>
        <v>1080</v>
      </c>
      <c r="AG23" s="286">
        <f>SUM(AG58+AG24)</f>
        <v>476</v>
      </c>
      <c r="AH23" s="286">
        <f>SUM(AH58+AH24)</f>
        <v>604</v>
      </c>
      <c r="AI23" s="287"/>
      <c r="AJ23" s="291">
        <f>SUM(AJ24,AJ58)</f>
        <v>27</v>
      </c>
      <c r="AK23" s="286">
        <f>SUM(AK58+AK24)</f>
        <v>972</v>
      </c>
      <c r="AL23" s="286">
        <f>SUM(AL58+AL24)</f>
        <v>408</v>
      </c>
      <c r="AM23" s="286">
        <f>SUM(AM58+AM24)</f>
        <v>628</v>
      </c>
      <c r="AN23" s="287"/>
      <c r="AO23" s="291">
        <f>SUM(AO24,AO58)</f>
        <v>30</v>
      </c>
      <c r="AP23" s="286">
        <f>SUM(AP58+AP24)</f>
        <v>1080</v>
      </c>
      <c r="AQ23" s="286">
        <f>SUM(AQ58+AQ24)</f>
        <v>476</v>
      </c>
      <c r="AR23" s="286">
        <f>SUM(AR58+AR24)</f>
        <v>604</v>
      </c>
      <c r="AS23" s="287"/>
      <c r="AT23" s="291">
        <f>SUM(AT24,AT58)</f>
        <v>15</v>
      </c>
      <c r="AU23" s="286">
        <f>SUM(AU58+AU24)</f>
        <v>540</v>
      </c>
      <c r="AV23" s="238">
        <f>SUM(AV58+AV24)</f>
        <v>228</v>
      </c>
      <c r="AW23" s="236">
        <f>SUM(AW58+AW24)</f>
        <v>312</v>
      </c>
      <c r="AX23" s="237"/>
    </row>
    <row r="24" spans="1:50" s="61" customFormat="1" ht="122.25" customHeight="1" x14ac:dyDescent="0.2">
      <c r="A24" s="280"/>
      <c r="B24" s="281" t="s">
        <v>137</v>
      </c>
      <c r="C24" s="69"/>
      <c r="D24" s="64">
        <f>SUM(D25:D56)</f>
        <v>129</v>
      </c>
      <c r="E24" s="282">
        <f t="shared" ref="E24:O24" si="0">SUM(E25:E56)</f>
        <v>4644</v>
      </c>
      <c r="F24" s="283">
        <f t="shared" si="0"/>
        <v>2057</v>
      </c>
      <c r="G24" s="64">
        <f t="shared" si="0"/>
        <v>816</v>
      </c>
      <c r="H24" s="282">
        <f t="shared" si="0"/>
        <v>901</v>
      </c>
      <c r="I24" s="282">
        <f t="shared" si="0"/>
        <v>340</v>
      </c>
      <c r="J24" s="283">
        <f t="shared" si="0"/>
        <v>2587</v>
      </c>
      <c r="K24" s="64">
        <f t="shared" si="0"/>
        <v>22</v>
      </c>
      <c r="L24" s="282">
        <f t="shared" si="0"/>
        <v>792</v>
      </c>
      <c r="M24" s="282">
        <f t="shared" si="0"/>
        <v>357</v>
      </c>
      <c r="N24" s="282">
        <f t="shared" si="0"/>
        <v>435</v>
      </c>
      <c r="O24" s="283">
        <f t="shared" si="0"/>
        <v>0</v>
      </c>
      <c r="P24" s="64">
        <f t="shared" ref="P24" si="1">SUM(P25:P56)</f>
        <v>25</v>
      </c>
      <c r="Q24" s="282">
        <f t="shared" ref="Q24" si="2">SUM(Q25:Q56)</f>
        <v>900</v>
      </c>
      <c r="R24" s="282">
        <f t="shared" ref="R24" si="3">SUM(R25:R56)</f>
        <v>408</v>
      </c>
      <c r="S24" s="282">
        <f t="shared" ref="S24" si="4">SUM(S25:S56)</f>
        <v>492</v>
      </c>
      <c r="T24" s="283">
        <f t="shared" ref="T24" si="5">SUM(T25:T56)</f>
        <v>0</v>
      </c>
      <c r="U24" s="64">
        <f t="shared" ref="U24" si="6">SUM(U25:U56)</f>
        <v>21</v>
      </c>
      <c r="V24" s="282">
        <f t="shared" ref="V24" si="7">SUM(V25:V56)</f>
        <v>756</v>
      </c>
      <c r="W24" s="282">
        <f t="shared" ref="W24" si="8">SUM(W25:W56)</f>
        <v>306</v>
      </c>
      <c r="X24" s="282">
        <f t="shared" ref="X24" si="9">SUM(X25:X56)</f>
        <v>450</v>
      </c>
      <c r="Y24" s="283">
        <f t="shared" ref="Y24" si="10">SUM(Y25:Y56)</f>
        <v>0</v>
      </c>
      <c r="Z24" s="64">
        <f t="shared" ref="Z24" si="11">SUM(Z25:Z56)</f>
        <v>11</v>
      </c>
      <c r="AA24" s="282">
        <f t="shared" ref="AA24" si="12">SUM(AA25:AA56)</f>
        <v>396</v>
      </c>
      <c r="AB24" s="282">
        <f t="shared" ref="AB24" si="13">SUM(AB25:AB56)</f>
        <v>187</v>
      </c>
      <c r="AC24" s="282">
        <f t="shared" ref="AC24" si="14">SUM(AC25:AC56)</f>
        <v>209</v>
      </c>
      <c r="AD24" s="283">
        <f t="shared" ref="AD24" si="15">SUM(AD25:AD56)</f>
        <v>0</v>
      </c>
      <c r="AE24" s="64">
        <f t="shared" ref="AE24" si="16">SUM(AE25:AE56)</f>
        <v>19</v>
      </c>
      <c r="AF24" s="282">
        <f t="shared" ref="AF24" si="17">SUM(AF25:AF56)</f>
        <v>684</v>
      </c>
      <c r="AG24" s="282">
        <f t="shared" ref="AG24" si="18">SUM(AG25:AG56)</f>
        <v>323</v>
      </c>
      <c r="AH24" s="282">
        <f t="shared" ref="AH24" si="19">SUM(AH25:AH56)</f>
        <v>361</v>
      </c>
      <c r="AI24" s="283">
        <f t="shared" ref="AI24" si="20">SUM(AI25:AI56)</f>
        <v>0</v>
      </c>
      <c r="AJ24" s="64">
        <f t="shared" ref="AJ24" si="21">SUM(AJ25:AJ56)</f>
        <v>19</v>
      </c>
      <c r="AK24" s="282">
        <f t="shared" ref="AK24" si="22">SUM(AK25:AK56)</f>
        <v>684</v>
      </c>
      <c r="AL24" s="282">
        <f t="shared" ref="AL24" si="23">SUM(AL25:AL56)</f>
        <v>272</v>
      </c>
      <c r="AM24" s="282">
        <f t="shared" ref="AM24" si="24">SUM(AM25:AM56)</f>
        <v>412</v>
      </c>
      <c r="AN24" s="283">
        <f t="shared" ref="AN24" si="25">SUM(AN25:AN56)</f>
        <v>0</v>
      </c>
      <c r="AO24" s="64">
        <f t="shared" ref="AO24" si="26">SUM(AO25:AO56)</f>
        <v>12</v>
      </c>
      <c r="AP24" s="282">
        <f t="shared" ref="AP24" si="27">SUM(AP25:AP56)</f>
        <v>432</v>
      </c>
      <c r="AQ24" s="282">
        <f t="shared" ref="AQ24" si="28">SUM(AQ25:AQ56)</f>
        <v>204</v>
      </c>
      <c r="AR24" s="282">
        <f t="shared" ref="AR24" si="29">SUM(AR25:AR56)</f>
        <v>228</v>
      </c>
      <c r="AS24" s="283">
        <f t="shared" ref="AS24" si="30">SUM(AS25:AS56)</f>
        <v>0</v>
      </c>
      <c r="AT24" s="64">
        <f t="shared" ref="AT24" si="31">SUM(AT25:AT56)</f>
        <v>0</v>
      </c>
      <c r="AU24" s="282">
        <f t="shared" ref="AU24" si="32">SUM(AU25:AU56)</f>
        <v>0</v>
      </c>
      <c r="AV24" s="282">
        <f t="shared" ref="AV24" si="33">SUM(AV25:AV56)</f>
        <v>0</v>
      </c>
      <c r="AW24" s="282">
        <f t="shared" ref="AW24" si="34">SUM(AW25:AW56)</f>
        <v>0</v>
      </c>
      <c r="AX24" s="283">
        <f t="shared" ref="AX24" si="35">SUM(AX25:AX56)</f>
        <v>0</v>
      </c>
    </row>
    <row r="25" spans="1:50" s="61" customFormat="1" ht="122.25" customHeight="1" x14ac:dyDescent="0.2">
      <c r="A25" s="76">
        <v>1</v>
      </c>
      <c r="B25" s="63" t="s">
        <v>2</v>
      </c>
      <c r="C25" s="104" t="s">
        <v>78</v>
      </c>
      <c r="D25" s="64">
        <f>K25+P25+U25+Z25+AE25+AJ25+AO25+AT25</f>
        <v>8</v>
      </c>
      <c r="E25" s="65">
        <f t="shared" ref="E25:E28" si="36">PRODUCT(D25,36)</f>
        <v>288</v>
      </c>
      <c r="F25" s="66">
        <f t="shared" ref="F25:F28" si="37">SUM(M25,R25,W25,AB25,AG25,AL25,AQ25,AV25)</f>
        <v>136</v>
      </c>
      <c r="G25" s="67">
        <v>0</v>
      </c>
      <c r="H25" s="65">
        <f>4*34</f>
        <v>136</v>
      </c>
      <c r="I25" s="65">
        <v>0</v>
      </c>
      <c r="J25" s="68">
        <f>SUM(N25,S25,X25,AC25,AH25,AM25,AR25,AW25)</f>
        <v>152</v>
      </c>
      <c r="K25" s="64">
        <f>2</f>
        <v>2</v>
      </c>
      <c r="L25" s="65">
        <f>K25*36</f>
        <v>72</v>
      </c>
      <c r="M25" s="65">
        <f>K25*M$19</f>
        <v>34</v>
      </c>
      <c r="N25" s="68">
        <f t="shared" ref="N25:N30" si="38">L25-M25</f>
        <v>38</v>
      </c>
      <c r="O25" s="69" t="s">
        <v>17</v>
      </c>
      <c r="P25" s="64">
        <f>2</f>
        <v>2</v>
      </c>
      <c r="Q25" s="65">
        <f>P25*36</f>
        <v>72</v>
      </c>
      <c r="R25" s="65">
        <f>P25*R$19</f>
        <v>34</v>
      </c>
      <c r="S25" s="68">
        <f>Q25-R25</f>
        <v>38</v>
      </c>
      <c r="T25" s="69" t="s">
        <v>17</v>
      </c>
      <c r="U25" s="64">
        <f>2</f>
        <v>2</v>
      </c>
      <c r="V25" s="65">
        <f>U25*36</f>
        <v>72</v>
      </c>
      <c r="W25" s="65">
        <f>U25*W$19</f>
        <v>34</v>
      </c>
      <c r="X25" s="68">
        <f>V25-W25</f>
        <v>38</v>
      </c>
      <c r="Y25" s="69" t="s">
        <v>17</v>
      </c>
      <c r="Z25" s="64">
        <f>2</f>
        <v>2</v>
      </c>
      <c r="AA25" s="65">
        <f>Z25*36</f>
        <v>72</v>
      </c>
      <c r="AB25" s="65">
        <f>Z25*AB$19</f>
        <v>34</v>
      </c>
      <c r="AC25" s="68">
        <f>AA25-AB25</f>
        <v>38</v>
      </c>
      <c r="AD25" s="69" t="s">
        <v>17</v>
      </c>
      <c r="AE25" s="64"/>
      <c r="AF25" s="65"/>
      <c r="AG25" s="65"/>
      <c r="AH25" s="68"/>
      <c r="AI25" s="69"/>
      <c r="AJ25" s="64"/>
      <c r="AK25" s="65"/>
      <c r="AL25" s="65"/>
      <c r="AM25" s="68"/>
      <c r="AN25" s="69"/>
      <c r="AO25" s="64"/>
      <c r="AP25" s="65"/>
      <c r="AQ25" s="65"/>
      <c r="AR25" s="68"/>
      <c r="AS25" s="69"/>
      <c r="AT25" s="64"/>
      <c r="AU25" s="65"/>
      <c r="AV25" s="65"/>
      <c r="AW25" s="70"/>
      <c r="AX25" s="69"/>
    </row>
    <row r="26" spans="1:50" s="61" customFormat="1" ht="122.25" customHeight="1" x14ac:dyDescent="0.2">
      <c r="A26" s="76">
        <v>2</v>
      </c>
      <c r="B26" s="63" t="s">
        <v>26</v>
      </c>
      <c r="C26" s="104" t="s">
        <v>34</v>
      </c>
      <c r="D26" s="64">
        <f>K26+P26+U26+Z26+AE26+AJ26+AO26+AT26</f>
        <v>3</v>
      </c>
      <c r="E26" s="65">
        <f t="shared" si="36"/>
        <v>108</v>
      </c>
      <c r="F26" s="66">
        <f t="shared" si="37"/>
        <v>51</v>
      </c>
      <c r="G26" s="67">
        <v>17</v>
      </c>
      <c r="H26" s="65">
        <v>34</v>
      </c>
      <c r="I26" s="65">
        <v>0</v>
      </c>
      <c r="J26" s="68">
        <f>SUM(N26,S26,X26,AC26,AH26,AM26,AR26,AW26)</f>
        <v>57</v>
      </c>
      <c r="K26" s="64">
        <v>3</v>
      </c>
      <c r="L26" s="65">
        <f>K26*36</f>
        <v>108</v>
      </c>
      <c r="M26" s="65">
        <v>51</v>
      </c>
      <c r="N26" s="68">
        <f t="shared" si="38"/>
        <v>57</v>
      </c>
      <c r="O26" s="69" t="s">
        <v>17</v>
      </c>
      <c r="P26" s="64"/>
      <c r="Q26" s="65"/>
      <c r="R26" s="65"/>
      <c r="S26" s="68"/>
      <c r="T26" s="69"/>
      <c r="U26" s="64"/>
      <c r="V26" s="65"/>
      <c r="W26" s="65"/>
      <c r="X26" s="70"/>
      <c r="Y26" s="69"/>
      <c r="Z26" s="64"/>
      <c r="AA26" s="65"/>
      <c r="AB26" s="65"/>
      <c r="AC26" s="70"/>
      <c r="AD26" s="69"/>
      <c r="AE26" s="64"/>
      <c r="AF26" s="65"/>
      <c r="AG26" s="65"/>
      <c r="AH26" s="68"/>
      <c r="AI26" s="69"/>
      <c r="AJ26" s="64"/>
      <c r="AK26" s="65"/>
      <c r="AL26" s="65"/>
      <c r="AM26" s="70"/>
      <c r="AN26" s="69"/>
      <c r="AO26" s="64"/>
      <c r="AP26" s="65"/>
      <c r="AQ26" s="65"/>
      <c r="AR26" s="70"/>
      <c r="AS26" s="69"/>
      <c r="AT26" s="64"/>
      <c r="AU26" s="65"/>
      <c r="AV26" s="65"/>
      <c r="AW26" s="70"/>
      <c r="AX26" s="69"/>
    </row>
    <row r="27" spans="1:50" s="61" customFormat="1" ht="122.25" customHeight="1" x14ac:dyDescent="0.2">
      <c r="A27" s="76" t="s">
        <v>15</v>
      </c>
      <c r="B27" s="297" t="s">
        <v>249</v>
      </c>
      <c r="C27" s="298" t="s">
        <v>134</v>
      </c>
      <c r="D27" s="299">
        <f>K27+P27+U27+Z27+AE27+AJ27+AO27+AT27</f>
        <v>6</v>
      </c>
      <c r="E27" s="300">
        <f t="shared" si="36"/>
        <v>216</v>
      </c>
      <c r="F27" s="301">
        <f t="shared" si="37"/>
        <v>136</v>
      </c>
      <c r="G27" s="302">
        <v>68</v>
      </c>
      <c r="H27" s="300">
        <v>68</v>
      </c>
      <c r="I27" s="300">
        <v>0</v>
      </c>
      <c r="J27" s="303">
        <f t="shared" ref="J27" si="39">SUM(N27,S27,X27,AC27,AH27,AM27,AR27,AW27)</f>
        <v>80</v>
      </c>
      <c r="K27" s="299">
        <v>3</v>
      </c>
      <c r="L27" s="300">
        <f>PRODUCT(K27,36)</f>
        <v>108</v>
      </c>
      <c r="M27" s="300">
        <v>68</v>
      </c>
      <c r="N27" s="303">
        <f t="shared" si="38"/>
        <v>40</v>
      </c>
      <c r="O27" s="304" t="s">
        <v>17</v>
      </c>
      <c r="P27" s="299">
        <v>3</v>
      </c>
      <c r="Q27" s="300">
        <f>PRODUCT(P27,36)</f>
        <v>108</v>
      </c>
      <c r="R27" s="300">
        <v>68</v>
      </c>
      <c r="S27" s="303">
        <f t="shared" ref="S27:S32" si="40">Q27-R27</f>
        <v>40</v>
      </c>
      <c r="T27" s="304" t="s">
        <v>18</v>
      </c>
      <c r="U27" s="299"/>
      <c r="V27" s="65"/>
      <c r="W27" s="65"/>
      <c r="X27" s="70"/>
      <c r="Y27" s="69"/>
      <c r="Z27" s="64"/>
      <c r="AA27" s="65"/>
      <c r="AB27" s="65"/>
      <c r="AC27" s="70"/>
      <c r="AD27" s="69"/>
      <c r="AE27" s="64"/>
      <c r="AF27" s="65"/>
      <c r="AG27" s="65"/>
      <c r="AH27" s="68"/>
      <c r="AI27" s="69"/>
      <c r="AJ27" s="64"/>
      <c r="AK27" s="65"/>
      <c r="AL27" s="65"/>
      <c r="AM27" s="68"/>
      <c r="AN27" s="69"/>
      <c r="AO27" s="64"/>
      <c r="AP27" s="65"/>
      <c r="AQ27" s="65"/>
      <c r="AR27" s="70"/>
      <c r="AS27" s="69"/>
      <c r="AT27" s="64"/>
      <c r="AU27" s="65"/>
      <c r="AV27" s="65"/>
      <c r="AW27" s="70"/>
      <c r="AX27" s="69"/>
    </row>
    <row r="28" spans="1:50" s="61" customFormat="1" ht="122.25" customHeight="1" x14ac:dyDescent="0.2">
      <c r="A28" s="107">
        <v>4</v>
      </c>
      <c r="B28" s="63" t="s">
        <v>130</v>
      </c>
      <c r="C28" s="288" t="s">
        <v>126</v>
      </c>
      <c r="D28" s="64">
        <v>8</v>
      </c>
      <c r="E28" s="65">
        <f t="shared" si="36"/>
        <v>288</v>
      </c>
      <c r="F28" s="66">
        <f t="shared" si="37"/>
        <v>136</v>
      </c>
      <c r="G28" s="67">
        <v>17</v>
      </c>
      <c r="H28" s="65">
        <v>51</v>
      </c>
      <c r="I28" s="65">
        <v>68</v>
      </c>
      <c r="J28" s="68">
        <f>SUM(N28,S28,X28,AC28,AH28,AM28,AR28,AW28)</f>
        <v>152</v>
      </c>
      <c r="K28" s="64">
        <v>5</v>
      </c>
      <c r="L28" s="65">
        <f>PRODUCT(K28,36)</f>
        <v>180</v>
      </c>
      <c r="M28" s="65">
        <f>K28*M$19</f>
        <v>85</v>
      </c>
      <c r="N28" s="68">
        <f t="shared" si="38"/>
        <v>95</v>
      </c>
      <c r="O28" s="69" t="s">
        <v>18</v>
      </c>
      <c r="P28" s="64">
        <v>3</v>
      </c>
      <c r="Q28" s="65">
        <f>P28*36</f>
        <v>108</v>
      </c>
      <c r="R28" s="65">
        <f>P28*R$19</f>
        <v>51</v>
      </c>
      <c r="S28" s="68">
        <f t="shared" si="40"/>
        <v>57</v>
      </c>
      <c r="T28" s="69" t="s">
        <v>17</v>
      </c>
      <c r="U28" s="64"/>
      <c r="V28" s="65"/>
      <c r="W28" s="65"/>
      <c r="X28" s="68"/>
      <c r="Y28" s="69"/>
      <c r="Z28" s="64"/>
      <c r="AA28" s="65"/>
      <c r="AB28" s="65"/>
      <c r="AC28" s="70"/>
      <c r="AD28" s="69"/>
      <c r="AE28" s="64"/>
      <c r="AF28" s="65"/>
      <c r="AG28" s="65"/>
      <c r="AH28" s="70"/>
      <c r="AI28" s="69"/>
      <c r="AJ28" s="64"/>
      <c r="AK28" s="65"/>
      <c r="AL28" s="65"/>
      <c r="AM28" s="70"/>
      <c r="AN28" s="69"/>
      <c r="AO28" s="64"/>
      <c r="AP28" s="65"/>
      <c r="AQ28" s="65"/>
      <c r="AR28" s="70"/>
      <c r="AS28" s="69"/>
      <c r="AT28" s="64"/>
      <c r="AU28" s="65"/>
      <c r="AV28" s="65"/>
      <c r="AW28" s="70"/>
      <c r="AX28" s="69"/>
    </row>
    <row r="29" spans="1:50" s="61" customFormat="1" ht="122.25" customHeight="1" x14ac:dyDescent="0.2">
      <c r="A29" s="289" t="s">
        <v>250</v>
      </c>
      <c r="B29" s="63" t="s">
        <v>20</v>
      </c>
      <c r="C29" s="104" t="s">
        <v>100</v>
      </c>
      <c r="D29" s="64">
        <f>K29+P29+U29+Z29+AE29+AJ29+AO29+AT29</f>
        <v>7</v>
      </c>
      <c r="E29" s="65">
        <f>PRODUCT(D29,36)</f>
        <v>252</v>
      </c>
      <c r="F29" s="66">
        <f>SUM(M29,R29,W29,AB29,AG29,AL29,AQ29,AV29)</f>
        <v>119</v>
      </c>
      <c r="G29" s="67">
        <v>51</v>
      </c>
      <c r="H29" s="65">
        <v>68</v>
      </c>
      <c r="I29" s="65">
        <v>0</v>
      </c>
      <c r="J29" s="68">
        <f>SUM(N29,S29,X29,AC29,AH29,AM29,AR29,AW29)</f>
        <v>133</v>
      </c>
      <c r="K29" s="64">
        <v>4</v>
      </c>
      <c r="L29" s="65">
        <f>PRODUCT(K29,36)</f>
        <v>144</v>
      </c>
      <c r="M29" s="65">
        <v>68</v>
      </c>
      <c r="N29" s="68">
        <f t="shared" si="38"/>
        <v>76</v>
      </c>
      <c r="O29" s="69" t="s">
        <v>18</v>
      </c>
      <c r="P29" s="64">
        <v>3</v>
      </c>
      <c r="Q29" s="65">
        <f>PRODUCT(P29,36)</f>
        <v>108</v>
      </c>
      <c r="R29" s="65">
        <f>P29*R$19</f>
        <v>51</v>
      </c>
      <c r="S29" s="68">
        <f t="shared" si="40"/>
        <v>57</v>
      </c>
      <c r="T29" s="69" t="s">
        <v>18</v>
      </c>
      <c r="U29" s="64"/>
      <c r="V29" s="65"/>
      <c r="W29" s="65"/>
      <c r="X29" s="70"/>
      <c r="Y29" s="69"/>
      <c r="Z29" s="64"/>
      <c r="AA29" s="65"/>
      <c r="AB29" s="65"/>
      <c r="AC29" s="70"/>
      <c r="AD29" s="69"/>
      <c r="AE29" s="64"/>
      <c r="AF29" s="65"/>
      <c r="AG29" s="65"/>
      <c r="AH29" s="70"/>
      <c r="AI29" s="69"/>
      <c r="AJ29" s="64"/>
      <c r="AK29" s="65"/>
      <c r="AL29" s="65"/>
      <c r="AM29" s="70"/>
      <c r="AN29" s="69"/>
      <c r="AO29" s="64"/>
      <c r="AP29" s="65"/>
      <c r="AQ29" s="65"/>
      <c r="AR29" s="70"/>
      <c r="AS29" s="69"/>
      <c r="AT29" s="64"/>
      <c r="AU29" s="65"/>
      <c r="AV29" s="65"/>
      <c r="AW29" s="70"/>
      <c r="AX29" s="69"/>
    </row>
    <row r="30" spans="1:50" s="61" customFormat="1" ht="127.5" customHeight="1" x14ac:dyDescent="0.2">
      <c r="A30" s="289" t="s">
        <v>215</v>
      </c>
      <c r="B30" s="63" t="s">
        <v>99</v>
      </c>
      <c r="C30" s="104" t="s">
        <v>100</v>
      </c>
      <c r="D30" s="64">
        <f t="shared" ref="D30" si="41">K30+P30+U30+Z30+AE30+AJ30+AO30+AT30</f>
        <v>7</v>
      </c>
      <c r="E30" s="65">
        <f t="shared" ref="E30" si="42">PRODUCT(D30,36)</f>
        <v>252</v>
      </c>
      <c r="F30" s="66">
        <f t="shared" ref="F30" si="43">SUM(M30,R30,W30,AB30,AG30,AL30,AQ30,AV30)</f>
        <v>85</v>
      </c>
      <c r="G30" s="67">
        <v>34</v>
      </c>
      <c r="H30" s="65">
        <v>51</v>
      </c>
      <c r="I30" s="65">
        <v>0</v>
      </c>
      <c r="J30" s="68">
        <f t="shared" ref="J30" si="44">SUM(N30,S30,X30,AC30,AH30,AM30,AR30,AW30)</f>
        <v>167</v>
      </c>
      <c r="K30" s="64">
        <v>4</v>
      </c>
      <c r="L30" s="65">
        <f>PRODUCT(K30,36)</f>
        <v>144</v>
      </c>
      <c r="M30" s="65">
        <v>51</v>
      </c>
      <c r="N30" s="68">
        <f t="shared" si="38"/>
        <v>93</v>
      </c>
      <c r="O30" s="69" t="s">
        <v>18</v>
      </c>
      <c r="P30" s="64">
        <v>3</v>
      </c>
      <c r="Q30" s="65">
        <f>PRODUCT(P30,36)</f>
        <v>108</v>
      </c>
      <c r="R30" s="65">
        <v>34</v>
      </c>
      <c r="S30" s="68">
        <f t="shared" si="40"/>
        <v>74</v>
      </c>
      <c r="T30" s="69" t="s">
        <v>17</v>
      </c>
      <c r="U30" s="64"/>
      <c r="V30" s="65"/>
      <c r="W30" s="65"/>
      <c r="X30" s="70"/>
      <c r="Y30" s="69"/>
      <c r="Z30" s="64"/>
      <c r="AA30" s="65"/>
      <c r="AB30" s="65"/>
      <c r="AC30" s="70"/>
      <c r="AD30" s="69"/>
      <c r="AE30" s="64"/>
      <c r="AF30" s="65"/>
      <c r="AG30" s="65"/>
      <c r="AH30" s="70"/>
      <c r="AI30" s="69"/>
      <c r="AJ30" s="64"/>
      <c r="AK30" s="65"/>
      <c r="AL30" s="65"/>
      <c r="AM30" s="70"/>
      <c r="AN30" s="69"/>
      <c r="AO30" s="64"/>
      <c r="AP30" s="65"/>
      <c r="AQ30" s="65"/>
      <c r="AR30" s="70"/>
      <c r="AS30" s="69"/>
      <c r="AT30" s="64"/>
      <c r="AU30" s="65"/>
      <c r="AV30" s="65"/>
      <c r="AW30" s="70"/>
      <c r="AX30" s="69"/>
    </row>
    <row r="31" spans="1:50" s="61" customFormat="1" ht="122.25" customHeight="1" x14ac:dyDescent="0.2">
      <c r="A31" s="107">
        <v>7</v>
      </c>
      <c r="B31" s="63" t="s">
        <v>103</v>
      </c>
      <c r="C31" s="104" t="s">
        <v>79</v>
      </c>
      <c r="D31" s="64">
        <f>K31+P31+U31+Z31+AE31+AJ31+AO31+AT31</f>
        <v>9</v>
      </c>
      <c r="E31" s="65">
        <f t="shared" ref="E31:E34" si="45">PRODUCT(D31,36)</f>
        <v>324</v>
      </c>
      <c r="F31" s="66">
        <f>SUM(M31,R31,W31,AB31,AG31,AL31,AQ31,AV31)</f>
        <v>153</v>
      </c>
      <c r="G31" s="67">
        <v>68</v>
      </c>
      <c r="H31" s="65">
        <f>17+17</f>
        <v>34</v>
      </c>
      <c r="I31" s="65">
        <v>51</v>
      </c>
      <c r="J31" s="68">
        <f>SUM(N31,S31,X31,AC31,AH31,AM31,AR31,AW31)</f>
        <v>171</v>
      </c>
      <c r="K31" s="64"/>
      <c r="L31" s="65"/>
      <c r="M31" s="65"/>
      <c r="N31" s="68"/>
      <c r="O31" s="69"/>
      <c r="P31" s="64">
        <v>4</v>
      </c>
      <c r="Q31" s="65">
        <f>P31*36</f>
        <v>144</v>
      </c>
      <c r="R31" s="65">
        <f>P31*R$19</f>
        <v>68</v>
      </c>
      <c r="S31" s="68">
        <f t="shared" si="40"/>
        <v>76</v>
      </c>
      <c r="T31" s="69" t="s">
        <v>18</v>
      </c>
      <c r="U31" s="64">
        <v>5</v>
      </c>
      <c r="V31" s="65">
        <f>U31*36</f>
        <v>180</v>
      </c>
      <c r="W31" s="65">
        <f>U31*W$19</f>
        <v>85</v>
      </c>
      <c r="X31" s="68">
        <f t="shared" ref="X31:X36" si="46">V31-W31</f>
        <v>95</v>
      </c>
      <c r="Y31" s="69" t="s">
        <v>18</v>
      </c>
      <c r="Z31" s="64"/>
      <c r="AA31" s="65"/>
      <c r="AB31" s="65"/>
      <c r="AC31" s="70"/>
      <c r="AD31" s="69"/>
      <c r="AE31" s="64"/>
      <c r="AF31" s="65"/>
      <c r="AG31" s="65"/>
      <c r="AH31" s="70"/>
      <c r="AI31" s="69"/>
      <c r="AJ31" s="64"/>
      <c r="AK31" s="65"/>
      <c r="AL31" s="65"/>
      <c r="AM31" s="70"/>
      <c r="AN31" s="69"/>
      <c r="AO31" s="64"/>
      <c r="AP31" s="65"/>
      <c r="AQ31" s="65"/>
      <c r="AR31" s="70"/>
      <c r="AS31" s="69"/>
      <c r="AT31" s="64"/>
      <c r="AU31" s="65"/>
      <c r="AV31" s="65"/>
      <c r="AW31" s="70"/>
      <c r="AX31" s="69"/>
    </row>
    <row r="32" spans="1:50" s="61" customFormat="1" ht="122.25" customHeight="1" x14ac:dyDescent="0.2">
      <c r="A32" s="107">
        <v>8</v>
      </c>
      <c r="B32" s="297" t="s">
        <v>140</v>
      </c>
      <c r="C32" s="305" t="s">
        <v>106</v>
      </c>
      <c r="D32" s="299">
        <v>4</v>
      </c>
      <c r="E32" s="300">
        <f t="shared" si="45"/>
        <v>144</v>
      </c>
      <c r="F32" s="301">
        <f t="shared" ref="F32:F33" si="47">SUM(M32,R32,W32,AB32,AG32,AL32,AQ32,AV32)</f>
        <v>68</v>
      </c>
      <c r="G32" s="302">
        <v>34</v>
      </c>
      <c r="H32" s="300">
        <v>34</v>
      </c>
      <c r="I32" s="300">
        <v>0</v>
      </c>
      <c r="J32" s="303">
        <f t="shared" ref="J32:J33" si="48">SUM(N32,S32,X32,AC32,AH32,AM32,AR32,AW32)</f>
        <v>76</v>
      </c>
      <c r="K32" s="299"/>
      <c r="L32" s="300"/>
      <c r="M32" s="300"/>
      <c r="N32" s="303"/>
      <c r="O32" s="304"/>
      <c r="P32" s="299">
        <v>4</v>
      </c>
      <c r="Q32" s="300">
        <f>P32*36</f>
        <v>144</v>
      </c>
      <c r="R32" s="300">
        <v>68</v>
      </c>
      <c r="S32" s="303">
        <f t="shared" si="40"/>
        <v>76</v>
      </c>
      <c r="T32" s="304" t="s">
        <v>18</v>
      </c>
      <c r="U32" s="299"/>
      <c r="V32" s="300"/>
      <c r="W32" s="300"/>
      <c r="X32" s="303"/>
      <c r="Y32" s="304"/>
      <c r="Z32" s="64"/>
      <c r="AA32" s="65"/>
      <c r="AB32" s="65"/>
      <c r="AC32" s="70"/>
      <c r="AD32" s="69"/>
      <c r="AE32" s="64"/>
      <c r="AF32" s="65"/>
      <c r="AG32" s="65"/>
      <c r="AH32" s="70"/>
      <c r="AI32" s="69"/>
      <c r="AJ32" s="64"/>
      <c r="AK32" s="65"/>
      <c r="AL32" s="65"/>
      <c r="AM32" s="70"/>
      <c r="AN32" s="69"/>
      <c r="AO32" s="64"/>
      <c r="AP32" s="65"/>
      <c r="AQ32" s="65"/>
      <c r="AR32" s="70"/>
      <c r="AS32" s="69"/>
      <c r="AT32" s="64"/>
      <c r="AU32" s="65"/>
      <c r="AV32" s="65"/>
      <c r="AW32" s="70"/>
      <c r="AX32" s="69"/>
    </row>
    <row r="33" spans="1:50" s="61" customFormat="1" ht="122.25" customHeight="1" x14ac:dyDescent="0.2">
      <c r="A33" s="107">
        <v>9</v>
      </c>
      <c r="B33" s="297" t="s">
        <v>141</v>
      </c>
      <c r="C33" s="305" t="s">
        <v>106</v>
      </c>
      <c r="D33" s="299">
        <v>2</v>
      </c>
      <c r="E33" s="300">
        <f t="shared" si="45"/>
        <v>72</v>
      </c>
      <c r="F33" s="301">
        <f t="shared" si="47"/>
        <v>0</v>
      </c>
      <c r="G33" s="302">
        <v>0</v>
      </c>
      <c r="H33" s="300">
        <v>0</v>
      </c>
      <c r="I33" s="300">
        <v>0</v>
      </c>
      <c r="J33" s="303">
        <f t="shared" si="48"/>
        <v>72</v>
      </c>
      <c r="K33" s="299"/>
      <c r="L33" s="300"/>
      <c r="M33" s="300"/>
      <c r="N33" s="303"/>
      <c r="O33" s="304"/>
      <c r="P33" s="299"/>
      <c r="Q33" s="300"/>
      <c r="R33" s="300"/>
      <c r="S33" s="303"/>
      <c r="T33" s="304"/>
      <c r="U33" s="299">
        <v>2</v>
      </c>
      <c r="V33" s="300">
        <f>U33*36</f>
        <v>72</v>
      </c>
      <c r="W33" s="300">
        <v>0</v>
      </c>
      <c r="X33" s="303">
        <f>V33-W33</f>
        <v>72</v>
      </c>
      <c r="Y33" s="304" t="s">
        <v>81</v>
      </c>
      <c r="Z33" s="64"/>
      <c r="AA33" s="65"/>
      <c r="AB33" s="65"/>
      <c r="AC33" s="70"/>
      <c r="AD33" s="69"/>
      <c r="AE33" s="64"/>
      <c r="AF33" s="65"/>
      <c r="AG33" s="65"/>
      <c r="AH33" s="70"/>
      <c r="AI33" s="69"/>
      <c r="AJ33" s="64"/>
      <c r="AK33" s="65"/>
      <c r="AL33" s="65"/>
      <c r="AM33" s="70"/>
      <c r="AN33" s="69"/>
      <c r="AO33" s="64"/>
      <c r="AP33" s="65"/>
      <c r="AQ33" s="65"/>
      <c r="AR33" s="70"/>
      <c r="AS33" s="69"/>
      <c r="AT33" s="64"/>
      <c r="AU33" s="65"/>
      <c r="AV33" s="65"/>
      <c r="AW33" s="70"/>
      <c r="AX33" s="69"/>
    </row>
    <row r="34" spans="1:50" s="61" customFormat="1" ht="122.25" customHeight="1" x14ac:dyDescent="0.2">
      <c r="A34" s="107">
        <v>10</v>
      </c>
      <c r="B34" s="297" t="s">
        <v>244</v>
      </c>
      <c r="C34" s="298" t="s">
        <v>129</v>
      </c>
      <c r="D34" s="299">
        <f t="shared" ref="D34" si="49">K34+P34+U34+Z34+AE34+AJ34+AO34+AT34</f>
        <v>3</v>
      </c>
      <c r="E34" s="300">
        <f t="shared" si="45"/>
        <v>108</v>
      </c>
      <c r="F34" s="301">
        <f t="shared" ref="F34" si="50">SUM(M34,R34,W34,AB34,AG34,AL34,AQ34,AV34)</f>
        <v>51</v>
      </c>
      <c r="G34" s="302">
        <v>17</v>
      </c>
      <c r="H34" s="300">
        <v>17</v>
      </c>
      <c r="I34" s="300">
        <v>17</v>
      </c>
      <c r="J34" s="303">
        <f t="shared" ref="J34" si="51">SUM(N34,S34,X34,AC34,AH34,AM34,AR34,AW34)</f>
        <v>57</v>
      </c>
      <c r="K34" s="299"/>
      <c r="L34" s="300"/>
      <c r="M34" s="300"/>
      <c r="N34" s="303"/>
      <c r="O34" s="304"/>
      <c r="P34" s="299"/>
      <c r="Q34" s="300"/>
      <c r="R34" s="300"/>
      <c r="S34" s="303"/>
      <c r="T34" s="304"/>
      <c r="U34" s="299">
        <v>3</v>
      </c>
      <c r="V34" s="300">
        <f>U34*36</f>
        <v>108</v>
      </c>
      <c r="W34" s="300">
        <v>51</v>
      </c>
      <c r="X34" s="303">
        <f>V34-W34</f>
        <v>57</v>
      </c>
      <c r="Y34" s="304" t="s">
        <v>17</v>
      </c>
      <c r="Z34" s="64"/>
      <c r="AA34" s="65"/>
      <c r="AB34" s="65"/>
      <c r="AC34" s="70"/>
      <c r="AD34" s="69"/>
      <c r="AE34" s="64"/>
      <c r="AF34" s="65"/>
      <c r="AG34" s="65"/>
      <c r="AH34" s="70"/>
      <c r="AI34" s="69"/>
      <c r="AJ34" s="64"/>
      <c r="AK34" s="65"/>
      <c r="AL34" s="65"/>
      <c r="AM34" s="70"/>
      <c r="AN34" s="69"/>
      <c r="AO34" s="64"/>
      <c r="AP34" s="65"/>
      <c r="AQ34" s="65"/>
      <c r="AR34" s="70"/>
      <c r="AS34" s="69"/>
      <c r="AT34" s="64"/>
      <c r="AU34" s="65"/>
      <c r="AV34" s="65"/>
      <c r="AW34" s="70"/>
      <c r="AX34" s="69"/>
    </row>
    <row r="35" spans="1:50" s="61" customFormat="1" ht="122.25" customHeight="1" x14ac:dyDescent="0.2">
      <c r="A35" s="107">
        <v>11</v>
      </c>
      <c r="B35" s="297" t="s">
        <v>108</v>
      </c>
      <c r="C35" s="305" t="s">
        <v>85</v>
      </c>
      <c r="D35" s="299">
        <f>K35+P35+U35+Z35+AE35+AJ35+AO35+AT35</f>
        <v>3</v>
      </c>
      <c r="E35" s="300">
        <f>PRODUCT(D35,36)</f>
        <v>108</v>
      </c>
      <c r="F35" s="301">
        <f>SUM(M35,R35,W35,AB35,AG35,AL35,AQ35,AV35)</f>
        <v>51</v>
      </c>
      <c r="G35" s="302">
        <v>34</v>
      </c>
      <c r="H35" s="300">
        <v>0</v>
      </c>
      <c r="I35" s="300">
        <v>17</v>
      </c>
      <c r="J35" s="303">
        <f>SUM(N35,S35,X35,AC35,AH35,AM35,AR35,AW35)</f>
        <v>57</v>
      </c>
      <c r="K35" s="299"/>
      <c r="L35" s="300"/>
      <c r="M35" s="300"/>
      <c r="N35" s="303"/>
      <c r="O35" s="304"/>
      <c r="P35" s="299"/>
      <c r="Q35" s="300"/>
      <c r="R35" s="300"/>
      <c r="S35" s="306"/>
      <c r="T35" s="304"/>
      <c r="U35" s="299">
        <v>3</v>
      </c>
      <c r="V35" s="300">
        <f>PRODUCT(U35,36)</f>
        <v>108</v>
      </c>
      <c r="W35" s="300">
        <f>U35*W$19</f>
        <v>51</v>
      </c>
      <c r="X35" s="303">
        <f>V35-W35</f>
        <v>57</v>
      </c>
      <c r="Y35" s="304" t="s">
        <v>17</v>
      </c>
      <c r="Z35" s="64"/>
      <c r="AA35" s="65"/>
      <c r="AB35" s="65"/>
      <c r="AC35" s="70"/>
      <c r="AD35" s="69"/>
      <c r="AE35" s="64"/>
      <c r="AF35" s="65"/>
      <c r="AG35" s="65"/>
      <c r="AH35" s="70"/>
      <c r="AI35" s="69"/>
      <c r="AJ35" s="64"/>
      <c r="AK35" s="65"/>
      <c r="AL35" s="65"/>
      <c r="AM35" s="70"/>
      <c r="AN35" s="69"/>
      <c r="AO35" s="64"/>
      <c r="AP35" s="65"/>
      <c r="AQ35" s="65"/>
      <c r="AR35" s="70"/>
      <c r="AS35" s="69"/>
      <c r="AT35" s="64"/>
      <c r="AU35" s="65"/>
      <c r="AV35" s="65"/>
      <c r="AW35" s="70"/>
      <c r="AX35" s="69"/>
    </row>
    <row r="36" spans="1:50" s="61" customFormat="1" ht="122.25" customHeight="1" x14ac:dyDescent="0.2">
      <c r="A36" s="76" t="s">
        <v>231</v>
      </c>
      <c r="B36" s="297" t="s">
        <v>214</v>
      </c>
      <c r="C36" s="305" t="s">
        <v>122</v>
      </c>
      <c r="D36" s="299">
        <v>4</v>
      </c>
      <c r="E36" s="300">
        <f>PRODUCT(D36,36)</f>
        <v>144</v>
      </c>
      <c r="F36" s="301">
        <f>SUM(M36,R36,W36,AB36,AG36,AL36,AQ36,AV36)</f>
        <v>51</v>
      </c>
      <c r="G36" s="302">
        <v>17</v>
      </c>
      <c r="H36" s="300">
        <v>34</v>
      </c>
      <c r="I36" s="300">
        <v>0</v>
      </c>
      <c r="J36" s="303">
        <f>SUM(N36,S36,X36,AC36,AH36,AM36,AR36,AW36)</f>
        <v>93</v>
      </c>
      <c r="K36" s="299"/>
      <c r="L36" s="307"/>
      <c r="M36" s="300"/>
      <c r="N36" s="303"/>
      <c r="O36" s="304"/>
      <c r="P36" s="299"/>
      <c r="Q36" s="300"/>
      <c r="R36" s="300"/>
      <c r="S36" s="303"/>
      <c r="T36" s="304"/>
      <c r="U36" s="299">
        <v>4</v>
      </c>
      <c r="V36" s="300">
        <f>PRODUCT(U36,36)</f>
        <v>144</v>
      </c>
      <c r="W36" s="300">
        <v>51</v>
      </c>
      <c r="X36" s="303">
        <f t="shared" si="46"/>
        <v>93</v>
      </c>
      <c r="Y36" s="304" t="s">
        <v>18</v>
      </c>
      <c r="Z36" s="64"/>
      <c r="AA36" s="65"/>
      <c r="AB36" s="65"/>
      <c r="AC36" s="68"/>
      <c r="AD36" s="69"/>
      <c r="AE36" s="64"/>
      <c r="AF36" s="103"/>
      <c r="AG36" s="65"/>
      <c r="AH36" s="70"/>
      <c r="AI36" s="69"/>
      <c r="AJ36" s="64"/>
      <c r="AK36" s="103"/>
      <c r="AL36" s="65"/>
      <c r="AM36" s="70"/>
      <c r="AN36" s="69"/>
      <c r="AO36" s="64"/>
      <c r="AP36" s="103"/>
      <c r="AQ36" s="65"/>
      <c r="AR36" s="70"/>
      <c r="AS36" s="69"/>
      <c r="AT36" s="64"/>
      <c r="AU36" s="103"/>
      <c r="AV36" s="65"/>
      <c r="AW36" s="70"/>
      <c r="AX36" s="69"/>
    </row>
    <row r="37" spans="1:50" s="61" customFormat="1" ht="122.25" customHeight="1" x14ac:dyDescent="0.2">
      <c r="A37" s="76" t="s">
        <v>216</v>
      </c>
      <c r="B37" s="63" t="s">
        <v>265</v>
      </c>
      <c r="C37" s="288" t="s">
        <v>111</v>
      </c>
      <c r="D37" s="64">
        <f t="shared" ref="D37" si="52">K37+P37+U37+Z37+AE37+AJ37+AO37+AT37</f>
        <v>4</v>
      </c>
      <c r="E37" s="65">
        <f t="shared" ref="E37" si="53">PRODUCT(D37,36)</f>
        <v>144</v>
      </c>
      <c r="F37" s="66">
        <f t="shared" ref="F37:F38" si="54">SUM(M37,R37,W37,AB37,AG37,AL37,AQ37,AV37)</f>
        <v>68</v>
      </c>
      <c r="G37" s="67">
        <v>0</v>
      </c>
      <c r="H37" s="65">
        <v>0</v>
      </c>
      <c r="I37" s="65">
        <v>68</v>
      </c>
      <c r="J37" s="68">
        <f t="shared" ref="J37:J38" si="55">SUM(N37,S37,X37,AC37,AH37,AM37,AR37,AW37)</f>
        <v>76</v>
      </c>
      <c r="K37" s="64"/>
      <c r="L37" s="65"/>
      <c r="M37" s="65"/>
      <c r="N37" s="68"/>
      <c r="O37" s="69"/>
      <c r="P37" s="64"/>
      <c r="Q37" s="65"/>
      <c r="R37" s="65"/>
      <c r="S37" s="68"/>
      <c r="T37" s="69"/>
      <c r="U37" s="64">
        <v>2</v>
      </c>
      <c r="V37" s="65">
        <f>U37*36</f>
        <v>72</v>
      </c>
      <c r="W37" s="65">
        <v>34</v>
      </c>
      <c r="X37" s="68">
        <f t="shared" ref="X37" si="56">V37-W37</f>
        <v>38</v>
      </c>
      <c r="Y37" s="69" t="s">
        <v>17</v>
      </c>
      <c r="Z37" s="64">
        <v>2</v>
      </c>
      <c r="AA37" s="65">
        <f>Z37*36</f>
        <v>72</v>
      </c>
      <c r="AB37" s="65">
        <f>Z37*AB$19</f>
        <v>34</v>
      </c>
      <c r="AC37" s="68">
        <f>AA37-AB37</f>
        <v>38</v>
      </c>
      <c r="AD37" s="69" t="s">
        <v>17</v>
      </c>
      <c r="AE37" s="108"/>
      <c r="AF37" s="109"/>
      <c r="AG37" s="109" t="s">
        <v>16</v>
      </c>
      <c r="AH37" s="110"/>
      <c r="AI37" s="111"/>
      <c r="AJ37" s="64"/>
      <c r="AK37" s="65"/>
      <c r="AL37" s="65"/>
      <c r="AM37" s="68"/>
      <c r="AN37" s="69"/>
      <c r="AO37" s="64"/>
      <c r="AP37" s="65"/>
      <c r="AQ37" s="65"/>
      <c r="AR37" s="68"/>
      <c r="AS37" s="69"/>
      <c r="AT37" s="64"/>
      <c r="AU37" s="65"/>
      <c r="AV37" s="65"/>
      <c r="AW37" s="68"/>
      <c r="AX37" s="69"/>
    </row>
    <row r="38" spans="1:50" s="61" customFormat="1" ht="122.25" customHeight="1" x14ac:dyDescent="0.2">
      <c r="A38" s="76" t="s">
        <v>135</v>
      </c>
      <c r="B38" s="63" t="s">
        <v>102</v>
      </c>
      <c r="C38" s="104" t="s">
        <v>100</v>
      </c>
      <c r="D38" s="64">
        <f t="shared" ref="D38:D39" si="57">K38+P38+U38+Z38+AE38+AJ38+AO38+AT38</f>
        <v>4</v>
      </c>
      <c r="E38" s="65">
        <f>PRODUCT(D38,36)</f>
        <v>144</v>
      </c>
      <c r="F38" s="66">
        <f t="shared" si="54"/>
        <v>68</v>
      </c>
      <c r="G38" s="67">
        <v>34</v>
      </c>
      <c r="H38" s="65">
        <v>34</v>
      </c>
      <c r="I38" s="65">
        <v>0</v>
      </c>
      <c r="J38" s="68">
        <f t="shared" si="55"/>
        <v>76</v>
      </c>
      <c r="K38" s="64"/>
      <c r="L38" s="65"/>
      <c r="M38" s="65"/>
      <c r="N38" s="68"/>
      <c r="O38" s="69"/>
      <c r="P38" s="64"/>
      <c r="Q38" s="65"/>
      <c r="R38" s="65"/>
      <c r="S38" s="70"/>
      <c r="T38" s="69"/>
      <c r="U38" s="64"/>
      <c r="V38" s="65"/>
      <c r="W38" s="65"/>
      <c r="X38" s="68"/>
      <c r="Y38" s="69"/>
      <c r="Z38" s="64">
        <v>4</v>
      </c>
      <c r="AA38" s="65">
        <f>Z38*36</f>
        <v>144</v>
      </c>
      <c r="AB38" s="65">
        <v>68</v>
      </c>
      <c r="AC38" s="68">
        <f>AA38-AB38</f>
        <v>76</v>
      </c>
      <c r="AD38" s="69" t="s">
        <v>18</v>
      </c>
      <c r="AE38" s="108"/>
      <c r="AF38" s="109"/>
      <c r="AG38" s="109"/>
      <c r="AH38" s="110"/>
      <c r="AI38" s="111"/>
      <c r="AJ38" s="64"/>
      <c r="AK38" s="65"/>
      <c r="AL38" s="65"/>
      <c r="AM38" s="68"/>
      <c r="AN38" s="69"/>
      <c r="AO38" s="64"/>
      <c r="AP38" s="65"/>
      <c r="AQ38" s="65"/>
      <c r="AR38" s="68"/>
      <c r="AS38" s="69"/>
      <c r="AT38" s="64"/>
      <c r="AU38" s="65"/>
      <c r="AV38" s="65"/>
      <c r="AW38" s="68"/>
      <c r="AX38" s="69"/>
    </row>
    <row r="39" spans="1:50" s="61" customFormat="1" ht="122.25" customHeight="1" x14ac:dyDescent="0.2">
      <c r="A39" s="76" t="s">
        <v>136</v>
      </c>
      <c r="B39" s="63" t="s">
        <v>105</v>
      </c>
      <c r="C39" s="104" t="s">
        <v>106</v>
      </c>
      <c r="D39" s="64">
        <f t="shared" si="57"/>
        <v>3</v>
      </c>
      <c r="E39" s="65">
        <f>PRODUCT(D39,36)</f>
        <v>108</v>
      </c>
      <c r="F39" s="66">
        <f>SUM(M39,R39,W39,AB39,AG39,AL39,AQ39,AV39)</f>
        <v>51</v>
      </c>
      <c r="G39" s="67">
        <v>17</v>
      </c>
      <c r="H39" s="65">
        <v>17</v>
      </c>
      <c r="I39" s="65">
        <v>17</v>
      </c>
      <c r="J39" s="68">
        <f>SUM(N39,S39,X39,AC39,AH39,AM39,AR39,AW39)</f>
        <v>57</v>
      </c>
      <c r="K39" s="64"/>
      <c r="L39" s="65"/>
      <c r="M39" s="65"/>
      <c r="N39" s="68"/>
      <c r="O39" s="69"/>
      <c r="P39" s="64"/>
      <c r="Q39" s="103"/>
      <c r="R39" s="65"/>
      <c r="S39" s="70"/>
      <c r="T39" s="69"/>
      <c r="U39" s="64"/>
      <c r="V39" s="65"/>
      <c r="W39" s="65"/>
      <c r="X39" s="70"/>
      <c r="Y39" s="69"/>
      <c r="Z39" s="64">
        <v>3</v>
      </c>
      <c r="AA39" s="65">
        <f>Z39*36</f>
        <v>108</v>
      </c>
      <c r="AB39" s="65">
        <v>51</v>
      </c>
      <c r="AC39" s="68">
        <f>AA39-AB39</f>
        <v>57</v>
      </c>
      <c r="AD39" s="69" t="s">
        <v>18</v>
      </c>
      <c r="AE39" s="108"/>
      <c r="AF39" s="109"/>
      <c r="AG39" s="109"/>
      <c r="AH39" s="110"/>
      <c r="AI39" s="111"/>
      <c r="AJ39" s="64"/>
      <c r="AK39" s="65"/>
      <c r="AL39" s="65"/>
      <c r="AM39" s="68"/>
      <c r="AN39" s="69"/>
      <c r="AO39" s="64"/>
      <c r="AP39" s="65"/>
      <c r="AQ39" s="65"/>
      <c r="AR39" s="68"/>
      <c r="AS39" s="69"/>
      <c r="AT39" s="64"/>
      <c r="AU39" s="65"/>
      <c r="AV39" s="65"/>
      <c r="AW39" s="68"/>
      <c r="AX39" s="69"/>
    </row>
    <row r="40" spans="1:50" s="61" customFormat="1" ht="122.25" customHeight="1" x14ac:dyDescent="0.2">
      <c r="A40" s="62" t="s">
        <v>138</v>
      </c>
      <c r="B40" s="63" t="s">
        <v>143</v>
      </c>
      <c r="C40" s="288" t="s">
        <v>242</v>
      </c>
      <c r="D40" s="64">
        <f t="shared" ref="D40" si="58">K40+P40+U40+Z40+AE40+AJ40+AO40+AT40</f>
        <v>3</v>
      </c>
      <c r="E40" s="65">
        <f t="shared" ref="E40" si="59">PRODUCT(D40,36)</f>
        <v>108</v>
      </c>
      <c r="F40" s="66">
        <f t="shared" ref="F40" si="60">SUM(M40,R40,W40,AB40,AG40,AL40,AQ40,AV40)</f>
        <v>51</v>
      </c>
      <c r="G40" s="67">
        <v>17</v>
      </c>
      <c r="H40" s="65">
        <v>34</v>
      </c>
      <c r="I40" s="65">
        <v>0</v>
      </c>
      <c r="J40" s="68">
        <f t="shared" ref="J40" si="61">SUM(N40,S40,X40,AC40,AH40,AM40,AR40,AW40)</f>
        <v>57</v>
      </c>
      <c r="K40" s="64"/>
      <c r="L40" s="103"/>
      <c r="M40" s="65"/>
      <c r="N40" s="68"/>
      <c r="O40" s="69"/>
      <c r="P40" s="64"/>
      <c r="Q40" s="65"/>
      <c r="R40" s="65"/>
      <c r="S40" s="70"/>
      <c r="T40" s="69"/>
      <c r="U40" s="64"/>
      <c r="V40" s="65"/>
      <c r="W40" s="65"/>
      <c r="X40" s="70"/>
      <c r="Y40" s="69"/>
      <c r="Z40" s="64"/>
      <c r="AA40" s="65"/>
      <c r="AB40" s="65"/>
      <c r="AC40" s="70"/>
      <c r="AD40" s="69"/>
      <c r="AE40" s="64">
        <v>3</v>
      </c>
      <c r="AF40" s="65">
        <f t="shared" ref="AF40:AF45" si="62">PRODUCT(AE40,36)</f>
        <v>108</v>
      </c>
      <c r="AG40" s="65">
        <v>51</v>
      </c>
      <c r="AH40" s="68">
        <f>AF40-AG40</f>
        <v>57</v>
      </c>
      <c r="AI40" s="69" t="s">
        <v>18</v>
      </c>
      <c r="AJ40" s="64"/>
      <c r="AK40" s="65"/>
      <c r="AL40" s="65"/>
      <c r="AM40" s="68"/>
      <c r="AN40" s="69"/>
      <c r="AO40" s="64"/>
      <c r="AP40" s="65"/>
      <c r="AQ40" s="65"/>
      <c r="AR40" s="70"/>
      <c r="AS40" s="69"/>
      <c r="AT40" s="64"/>
      <c r="AU40" s="65"/>
      <c r="AV40" s="65"/>
      <c r="AW40" s="70"/>
      <c r="AX40" s="69"/>
    </row>
    <row r="41" spans="1:50" s="61" customFormat="1" ht="122.25" customHeight="1" x14ac:dyDescent="0.2">
      <c r="A41" s="76" t="s">
        <v>139</v>
      </c>
      <c r="B41" s="63" t="s">
        <v>131</v>
      </c>
      <c r="C41" s="104" t="s">
        <v>112</v>
      </c>
      <c r="D41" s="64">
        <v>3</v>
      </c>
      <c r="E41" s="65">
        <f>PRODUCT(D41,36)</f>
        <v>108</v>
      </c>
      <c r="F41" s="66">
        <f t="shared" ref="F41:F43" si="63">SUM(M41,R41,W41,AB41,AG41,AL41,AQ41,AV41)</f>
        <v>51</v>
      </c>
      <c r="G41" s="67">
        <v>17</v>
      </c>
      <c r="H41" s="65">
        <v>34</v>
      </c>
      <c r="I41" s="65">
        <v>0</v>
      </c>
      <c r="J41" s="68">
        <f t="shared" ref="J41:J43" si="64">SUM(N41,S41,X41,AC41,AH41,AM41,AR41,AW41)</f>
        <v>57</v>
      </c>
      <c r="K41" s="64"/>
      <c r="L41" s="103"/>
      <c r="M41" s="65"/>
      <c r="N41" s="68"/>
      <c r="O41" s="69"/>
      <c r="P41" s="64"/>
      <c r="Q41" s="65"/>
      <c r="R41" s="65"/>
      <c r="S41" s="68"/>
      <c r="T41" s="69"/>
      <c r="U41" s="64"/>
      <c r="V41" s="65"/>
      <c r="W41" s="65"/>
      <c r="X41" s="68"/>
      <c r="Y41" s="69"/>
      <c r="Z41" s="64"/>
      <c r="AA41" s="65"/>
      <c r="AB41" s="65"/>
      <c r="AC41" s="68"/>
      <c r="AD41" s="69"/>
      <c r="AE41" s="64">
        <v>3</v>
      </c>
      <c r="AF41" s="65">
        <f t="shared" si="62"/>
        <v>108</v>
      </c>
      <c r="AG41" s="65">
        <v>51</v>
      </c>
      <c r="AH41" s="68">
        <f t="shared" ref="AH41:AH43" si="65">AF41-AG41</f>
        <v>57</v>
      </c>
      <c r="AI41" s="69" t="s">
        <v>18</v>
      </c>
      <c r="AJ41" s="64"/>
      <c r="AK41" s="65"/>
      <c r="AL41" s="65"/>
      <c r="AM41" s="70"/>
      <c r="AN41" s="69"/>
      <c r="AO41" s="64"/>
      <c r="AP41" s="65"/>
      <c r="AQ41" s="65"/>
      <c r="AR41" s="68"/>
      <c r="AS41" s="69"/>
      <c r="AT41" s="64"/>
      <c r="AU41" s="65"/>
      <c r="AV41" s="65"/>
      <c r="AW41" s="70"/>
      <c r="AX41" s="69"/>
    </row>
    <row r="42" spans="1:50" s="61" customFormat="1" ht="122.25" customHeight="1" x14ac:dyDescent="0.2">
      <c r="A42" s="76" t="s">
        <v>232</v>
      </c>
      <c r="B42" s="63" t="s">
        <v>133</v>
      </c>
      <c r="C42" s="104" t="s">
        <v>112</v>
      </c>
      <c r="D42" s="64">
        <f t="shared" ref="D42:D43" si="66">K42+P42+U42+Z42+AE42+AJ42+AO42+AT42</f>
        <v>2</v>
      </c>
      <c r="E42" s="65">
        <f>PRODUCT(D42,36)</f>
        <v>72</v>
      </c>
      <c r="F42" s="66">
        <f t="shared" si="63"/>
        <v>0</v>
      </c>
      <c r="G42" s="67">
        <v>0</v>
      </c>
      <c r="H42" s="65">
        <v>0</v>
      </c>
      <c r="I42" s="65">
        <v>0</v>
      </c>
      <c r="J42" s="68">
        <f t="shared" si="64"/>
        <v>72</v>
      </c>
      <c r="K42" s="64"/>
      <c r="L42" s="103"/>
      <c r="M42" s="65"/>
      <c r="N42" s="68"/>
      <c r="O42" s="69"/>
      <c r="P42" s="64"/>
      <c r="Q42" s="65"/>
      <c r="R42" s="65"/>
      <c r="S42" s="68"/>
      <c r="T42" s="69"/>
      <c r="U42" s="64"/>
      <c r="V42" s="65"/>
      <c r="W42" s="65"/>
      <c r="X42" s="68"/>
      <c r="Y42" s="69"/>
      <c r="Z42" s="64"/>
      <c r="AA42" s="65"/>
      <c r="AB42" s="65"/>
      <c r="AC42" s="68"/>
      <c r="AD42" s="69"/>
      <c r="AE42" s="64">
        <v>2</v>
      </c>
      <c r="AF42" s="65">
        <f t="shared" si="62"/>
        <v>72</v>
      </c>
      <c r="AG42" s="65">
        <v>0</v>
      </c>
      <c r="AH42" s="68">
        <f t="shared" si="65"/>
        <v>72</v>
      </c>
      <c r="AI42" s="69" t="s">
        <v>81</v>
      </c>
      <c r="AJ42" s="64"/>
      <c r="AK42" s="65"/>
      <c r="AL42" s="65"/>
      <c r="AM42" s="68"/>
      <c r="AN42" s="69"/>
      <c r="AO42" s="64"/>
      <c r="AP42" s="65"/>
      <c r="AQ42" s="65"/>
      <c r="AR42" s="70"/>
      <c r="AS42" s="69"/>
      <c r="AT42" s="64"/>
      <c r="AU42" s="65"/>
      <c r="AV42" s="65"/>
      <c r="AW42" s="70"/>
      <c r="AX42" s="69"/>
    </row>
    <row r="43" spans="1:50" s="61" customFormat="1" ht="122.25" customHeight="1" x14ac:dyDescent="0.2">
      <c r="A43" s="76" t="s">
        <v>228</v>
      </c>
      <c r="B43" s="297" t="s">
        <v>12</v>
      </c>
      <c r="C43" s="305" t="s">
        <v>83</v>
      </c>
      <c r="D43" s="299">
        <f t="shared" si="66"/>
        <v>3</v>
      </c>
      <c r="E43" s="300">
        <f t="shared" ref="E43:E45" si="67">PRODUCT(D43,36)</f>
        <v>108</v>
      </c>
      <c r="F43" s="301">
        <f t="shared" si="63"/>
        <v>68</v>
      </c>
      <c r="G43" s="302">
        <v>34</v>
      </c>
      <c r="H43" s="300">
        <v>17</v>
      </c>
      <c r="I43" s="300">
        <v>17</v>
      </c>
      <c r="J43" s="303">
        <f t="shared" si="64"/>
        <v>40</v>
      </c>
      <c r="K43" s="299"/>
      <c r="L43" s="300"/>
      <c r="M43" s="300"/>
      <c r="N43" s="303"/>
      <c r="O43" s="304"/>
      <c r="P43" s="299"/>
      <c r="Q43" s="300"/>
      <c r="R43" s="300"/>
      <c r="S43" s="306"/>
      <c r="T43" s="304"/>
      <c r="U43" s="299"/>
      <c r="V43" s="300"/>
      <c r="W43" s="300"/>
      <c r="X43" s="306"/>
      <c r="Y43" s="304"/>
      <c r="Z43" s="299"/>
      <c r="AA43" s="300"/>
      <c r="AB43" s="300"/>
      <c r="AC43" s="303"/>
      <c r="AD43" s="304"/>
      <c r="AE43" s="299">
        <v>3</v>
      </c>
      <c r="AF43" s="300">
        <f t="shared" si="62"/>
        <v>108</v>
      </c>
      <c r="AG43" s="300">
        <v>68</v>
      </c>
      <c r="AH43" s="303">
        <f t="shared" si="65"/>
        <v>40</v>
      </c>
      <c r="AI43" s="304" t="s">
        <v>17</v>
      </c>
      <c r="AJ43" s="299"/>
      <c r="AK43" s="300"/>
      <c r="AL43" s="300"/>
      <c r="AM43" s="306"/>
      <c r="AN43" s="69"/>
      <c r="AO43" s="64"/>
      <c r="AP43" s="65"/>
      <c r="AQ43" s="65"/>
      <c r="AR43" s="68"/>
      <c r="AS43" s="69"/>
      <c r="AT43" s="64"/>
      <c r="AU43" s="65"/>
      <c r="AV43" s="65"/>
      <c r="AW43" s="70"/>
      <c r="AX43" s="69"/>
    </row>
    <row r="44" spans="1:50" s="61" customFormat="1" ht="122.25" customHeight="1" x14ac:dyDescent="0.2">
      <c r="A44" s="76" t="s">
        <v>217</v>
      </c>
      <c r="B44" s="63" t="s">
        <v>229</v>
      </c>
      <c r="C44" s="288" t="s">
        <v>122</v>
      </c>
      <c r="D44" s="64">
        <v>3</v>
      </c>
      <c r="E44" s="65">
        <f>PRODUCT(D44,36)</f>
        <v>108</v>
      </c>
      <c r="F44" s="66">
        <f t="shared" ref="F44" si="68">SUM(M44,R44,W44,AB44,AG44,AL44,AQ44,AV44)</f>
        <v>51</v>
      </c>
      <c r="G44" s="67">
        <v>34</v>
      </c>
      <c r="H44" s="65">
        <v>17</v>
      </c>
      <c r="I44" s="65">
        <v>0</v>
      </c>
      <c r="J44" s="68">
        <f t="shared" ref="J44" si="69">SUM(N44,S44,X44,AC44,AH44,AM44,AR44,AW44)</f>
        <v>57</v>
      </c>
      <c r="K44" s="64"/>
      <c r="L44" s="103"/>
      <c r="M44" s="65"/>
      <c r="N44" s="68"/>
      <c r="O44" s="69"/>
      <c r="P44" s="64"/>
      <c r="Q44" s="65"/>
      <c r="R44" s="65"/>
      <c r="S44" s="68"/>
      <c r="T44" s="69"/>
      <c r="U44" s="64"/>
      <c r="V44" s="65"/>
      <c r="W44" s="65"/>
      <c r="X44" s="68"/>
      <c r="Y44" s="69"/>
      <c r="Z44" s="64"/>
      <c r="AA44" s="65"/>
      <c r="AB44" s="65"/>
      <c r="AC44" s="68"/>
      <c r="AD44" s="69"/>
      <c r="AE44" s="64">
        <v>3</v>
      </c>
      <c r="AF44" s="65">
        <f t="shared" si="62"/>
        <v>108</v>
      </c>
      <c r="AG44" s="65">
        <v>51</v>
      </c>
      <c r="AH44" s="68">
        <f t="shared" ref="AH44" si="70">AF44-AG44</f>
        <v>57</v>
      </c>
      <c r="AI44" s="69" t="s">
        <v>17</v>
      </c>
      <c r="AJ44" s="64"/>
      <c r="AK44" s="65"/>
      <c r="AL44" s="65"/>
      <c r="AM44" s="70"/>
      <c r="AN44" s="69"/>
      <c r="AO44" s="64"/>
      <c r="AP44" s="65"/>
      <c r="AQ44" s="65"/>
      <c r="AR44" s="68"/>
      <c r="AS44" s="69"/>
      <c r="AT44" s="64"/>
      <c r="AU44" s="65"/>
      <c r="AV44" s="65"/>
      <c r="AW44" s="70"/>
      <c r="AX44" s="69"/>
    </row>
    <row r="45" spans="1:50" s="61" customFormat="1" ht="159.75" customHeight="1" x14ac:dyDescent="0.2">
      <c r="A45" s="76" t="s">
        <v>117</v>
      </c>
      <c r="B45" s="63" t="s">
        <v>230</v>
      </c>
      <c r="C45" s="104" t="s">
        <v>107</v>
      </c>
      <c r="D45" s="64">
        <f t="shared" ref="D45" si="71">K45+P45+U45+Z45+AE45+AJ45+AO45+AT45</f>
        <v>8</v>
      </c>
      <c r="E45" s="65">
        <f t="shared" si="67"/>
        <v>288</v>
      </c>
      <c r="F45" s="66">
        <f t="shared" ref="F45" si="72">SUM(M45,R45,W45,AB45,AG45,AL45,AQ45,AV45)</f>
        <v>102</v>
      </c>
      <c r="G45" s="67">
        <v>34</v>
      </c>
      <c r="H45" s="65">
        <v>34</v>
      </c>
      <c r="I45" s="65">
        <v>34</v>
      </c>
      <c r="J45" s="68">
        <f t="shared" ref="J45" si="73">SUM(N45,S45,X45,AC45,AH45,AM45,AR45,AW45)</f>
        <v>186</v>
      </c>
      <c r="K45" s="64"/>
      <c r="L45" s="103"/>
      <c r="M45" s="65"/>
      <c r="N45" s="68"/>
      <c r="O45" s="69"/>
      <c r="P45" s="64"/>
      <c r="Q45" s="65"/>
      <c r="R45" s="65"/>
      <c r="S45" s="68"/>
      <c r="T45" s="69"/>
      <c r="U45" s="64"/>
      <c r="V45" s="65"/>
      <c r="W45" s="65"/>
      <c r="X45" s="68"/>
      <c r="Y45" s="69"/>
      <c r="Z45" s="64"/>
      <c r="AA45" s="65"/>
      <c r="AB45" s="65"/>
      <c r="AC45" s="68"/>
      <c r="AD45" s="69"/>
      <c r="AE45" s="64">
        <v>5</v>
      </c>
      <c r="AF45" s="65">
        <f t="shared" si="62"/>
        <v>180</v>
      </c>
      <c r="AG45" s="65">
        <v>102</v>
      </c>
      <c r="AH45" s="68">
        <f>AF45-AG45</f>
        <v>78</v>
      </c>
      <c r="AI45" s="69" t="s">
        <v>18</v>
      </c>
      <c r="AJ45" s="64">
        <v>3</v>
      </c>
      <c r="AK45" s="65">
        <f>PRODUCT(AJ45,36)</f>
        <v>108</v>
      </c>
      <c r="AL45" s="65">
        <v>0</v>
      </c>
      <c r="AM45" s="68">
        <f>AK45-AL45</f>
        <v>108</v>
      </c>
      <c r="AN45" s="69" t="s">
        <v>86</v>
      </c>
      <c r="AO45" s="64"/>
      <c r="AP45" s="65"/>
      <c r="AQ45" s="65"/>
      <c r="AR45" s="68"/>
      <c r="AS45" s="69"/>
      <c r="AT45" s="64"/>
      <c r="AU45" s="65"/>
      <c r="AV45" s="65"/>
      <c r="AW45" s="70"/>
      <c r="AX45" s="69"/>
    </row>
    <row r="46" spans="1:50" s="61" customFormat="1" ht="122.25" customHeight="1" x14ac:dyDescent="0.2">
      <c r="A46" s="62" t="s">
        <v>118</v>
      </c>
      <c r="B46" s="63" t="s">
        <v>104</v>
      </c>
      <c r="C46" s="288" t="s">
        <v>122</v>
      </c>
      <c r="D46" s="64">
        <f>K46+P46+U46+Z46+AE46+AJ46+AO46+AT46</f>
        <v>3</v>
      </c>
      <c r="E46" s="65">
        <f>PRODUCT(D46,36)</f>
        <v>108</v>
      </c>
      <c r="F46" s="66">
        <f>SUM(M46,R46,W46,AB46,AG46,AL46,AQ46,AV46)</f>
        <v>51</v>
      </c>
      <c r="G46" s="67">
        <v>17</v>
      </c>
      <c r="H46" s="65">
        <v>34</v>
      </c>
      <c r="I46" s="65">
        <v>0</v>
      </c>
      <c r="J46" s="68">
        <f>SUM(N46,S46,X46,AC46,AH46,AM46,AR46,AW46)</f>
        <v>57</v>
      </c>
      <c r="K46" s="64"/>
      <c r="L46" s="65"/>
      <c r="M46" s="65"/>
      <c r="N46" s="68"/>
      <c r="O46" s="69"/>
      <c r="P46" s="64"/>
      <c r="Q46" s="65"/>
      <c r="R46" s="65"/>
      <c r="S46" s="70"/>
      <c r="T46" s="69"/>
      <c r="U46" s="64"/>
      <c r="V46" s="65"/>
      <c r="W46" s="65"/>
      <c r="X46" s="68"/>
      <c r="Y46" s="69"/>
      <c r="Z46" s="64"/>
      <c r="AA46" s="65"/>
      <c r="AB46" s="65"/>
      <c r="AC46" s="68"/>
      <c r="AD46" s="69"/>
      <c r="AE46" s="64"/>
      <c r="AF46" s="65"/>
      <c r="AG46" s="65"/>
      <c r="AH46" s="70"/>
      <c r="AI46" s="69"/>
      <c r="AJ46" s="64">
        <v>3</v>
      </c>
      <c r="AK46" s="65">
        <f t="shared" ref="AK46:AK49" si="74">AJ46*36</f>
        <v>108</v>
      </c>
      <c r="AL46" s="65">
        <v>51</v>
      </c>
      <c r="AM46" s="68">
        <f t="shared" ref="AM46:AM50" si="75">AK46-AL46</f>
        <v>57</v>
      </c>
      <c r="AN46" s="69" t="s">
        <v>17</v>
      </c>
      <c r="AO46" s="64"/>
      <c r="AP46" s="65"/>
      <c r="AQ46" s="65"/>
      <c r="AR46" s="70"/>
      <c r="AS46" s="69"/>
      <c r="AT46" s="64"/>
      <c r="AU46" s="65"/>
      <c r="AV46" s="65"/>
      <c r="AW46" s="68"/>
      <c r="AX46" s="69"/>
    </row>
    <row r="47" spans="1:50" s="61" customFormat="1" ht="122.25" customHeight="1" x14ac:dyDescent="0.2">
      <c r="A47" s="76" t="s">
        <v>119</v>
      </c>
      <c r="B47" s="63" t="s">
        <v>266</v>
      </c>
      <c r="C47" s="104" t="s">
        <v>111</v>
      </c>
      <c r="D47" s="64">
        <f>K47+P47+U47+Z47+AE47+AJ47+AO47+AT47</f>
        <v>3</v>
      </c>
      <c r="E47" s="65">
        <f>PRODUCT(D47,36)</f>
        <v>108</v>
      </c>
      <c r="F47" s="66">
        <f>SUM(M47,R47,W47,AB47,AG47,AL47,AQ47,AV47)</f>
        <v>51</v>
      </c>
      <c r="G47" s="67">
        <v>34</v>
      </c>
      <c r="H47" s="65">
        <v>17</v>
      </c>
      <c r="I47" s="65">
        <v>0</v>
      </c>
      <c r="J47" s="68">
        <f>SUM(N47,S47,X47,AC47,AH47,AM47,AR47,AW47)</f>
        <v>57</v>
      </c>
      <c r="K47" s="64"/>
      <c r="L47" s="65"/>
      <c r="M47" s="65"/>
      <c r="N47" s="68"/>
      <c r="O47" s="69"/>
      <c r="P47" s="64"/>
      <c r="Q47" s="103"/>
      <c r="R47" s="65"/>
      <c r="S47" s="70"/>
      <c r="T47" s="69"/>
      <c r="U47" s="64"/>
      <c r="V47" s="65"/>
      <c r="W47" s="65"/>
      <c r="X47" s="70"/>
      <c r="Y47" s="69"/>
      <c r="Z47" s="64"/>
      <c r="AA47" s="65"/>
      <c r="AB47" s="65"/>
      <c r="AC47" s="68"/>
      <c r="AD47" s="69"/>
      <c r="AE47" s="64"/>
      <c r="AF47" s="65"/>
      <c r="AG47" s="65"/>
      <c r="AH47" s="68"/>
      <c r="AI47" s="69"/>
      <c r="AJ47" s="64">
        <v>3</v>
      </c>
      <c r="AK47" s="65">
        <f t="shared" si="74"/>
        <v>108</v>
      </c>
      <c r="AL47" s="65">
        <f>AJ47*AL$19</f>
        <v>51</v>
      </c>
      <c r="AM47" s="68">
        <f t="shared" si="75"/>
        <v>57</v>
      </c>
      <c r="AN47" s="69" t="s">
        <v>18</v>
      </c>
      <c r="AO47" s="108"/>
      <c r="AP47" s="109"/>
      <c r="AQ47" s="109"/>
      <c r="AR47" s="110"/>
      <c r="AS47" s="111"/>
      <c r="AT47" s="64"/>
      <c r="AU47" s="65"/>
      <c r="AV47" s="65"/>
      <c r="AW47" s="70"/>
      <c r="AX47" s="69"/>
    </row>
    <row r="48" spans="1:50" s="61" customFormat="1" ht="122.25" customHeight="1" x14ac:dyDescent="0.2">
      <c r="A48" s="76" t="s">
        <v>120</v>
      </c>
      <c r="B48" s="297" t="s">
        <v>267</v>
      </c>
      <c r="C48" s="104" t="s">
        <v>111</v>
      </c>
      <c r="D48" s="64">
        <f>K48+P48+U48+Z48+AE48+AJ48+AO48+AT48</f>
        <v>4</v>
      </c>
      <c r="E48" s="65">
        <f t="shared" ref="E48" si="76">PRODUCT(D48,36)</f>
        <v>144</v>
      </c>
      <c r="F48" s="66">
        <f t="shared" ref="F48" si="77">SUM(M48,R48,W48,AB48,AG48,AL48,AQ48,AV48)</f>
        <v>68</v>
      </c>
      <c r="G48" s="67">
        <v>34</v>
      </c>
      <c r="H48" s="65">
        <v>34</v>
      </c>
      <c r="I48" s="65">
        <v>0</v>
      </c>
      <c r="J48" s="68">
        <f t="shared" ref="J48:J55" si="78">SUM(N48,S48,X48,AC48,AH48,AM48,AR48,AW48)</f>
        <v>76</v>
      </c>
      <c r="K48" s="64"/>
      <c r="L48" s="65"/>
      <c r="M48" s="65"/>
      <c r="N48" s="68"/>
      <c r="O48" s="69"/>
      <c r="P48" s="64"/>
      <c r="Q48" s="103"/>
      <c r="R48" s="65"/>
      <c r="S48" s="70"/>
      <c r="T48" s="69"/>
      <c r="U48" s="64"/>
      <c r="V48" s="65"/>
      <c r="W48" s="65"/>
      <c r="X48" s="70"/>
      <c r="Y48" s="69"/>
      <c r="Z48" s="64"/>
      <c r="AA48" s="65"/>
      <c r="AB48" s="65"/>
      <c r="AC48" s="68"/>
      <c r="AD48" s="69"/>
      <c r="AE48" s="64"/>
      <c r="AF48" s="65"/>
      <c r="AG48" s="65"/>
      <c r="AH48" s="68"/>
      <c r="AI48" s="69"/>
      <c r="AJ48" s="64">
        <v>4</v>
      </c>
      <c r="AK48" s="65">
        <f t="shared" si="74"/>
        <v>144</v>
      </c>
      <c r="AL48" s="65">
        <v>68</v>
      </c>
      <c r="AM48" s="68">
        <f t="shared" si="75"/>
        <v>76</v>
      </c>
      <c r="AN48" s="69" t="s">
        <v>18</v>
      </c>
      <c r="AO48" s="108"/>
      <c r="AP48" s="109"/>
      <c r="AQ48" s="109"/>
      <c r="AR48" s="110"/>
      <c r="AS48" s="111"/>
      <c r="AT48" s="64"/>
      <c r="AU48" s="65"/>
      <c r="AV48" s="65"/>
      <c r="AW48" s="70"/>
      <c r="AX48" s="69"/>
    </row>
    <row r="49" spans="1:50" s="61" customFormat="1" ht="122.25" customHeight="1" x14ac:dyDescent="0.2">
      <c r="A49" s="76" t="s">
        <v>233</v>
      </c>
      <c r="B49" s="297" t="s">
        <v>113</v>
      </c>
      <c r="C49" s="305" t="s">
        <v>106</v>
      </c>
      <c r="D49" s="299">
        <v>3</v>
      </c>
      <c r="E49" s="300">
        <f t="shared" ref="E49:E51" si="79">PRODUCT(D49,36)</f>
        <v>108</v>
      </c>
      <c r="F49" s="301">
        <f t="shared" ref="F49:F51" si="80">SUM(M49,R49,W49,AB49,AG49,AL49,AQ49,AV49)</f>
        <v>51</v>
      </c>
      <c r="G49" s="302">
        <v>34</v>
      </c>
      <c r="H49" s="300">
        <v>0</v>
      </c>
      <c r="I49" s="300">
        <v>17</v>
      </c>
      <c r="J49" s="303">
        <f t="shared" ref="J49:J51" si="81">SUM(N49,S49,X49,AC49,AH49,AM49,AR49,AW49)</f>
        <v>57</v>
      </c>
      <c r="K49" s="299"/>
      <c r="L49" s="300"/>
      <c r="M49" s="300"/>
      <c r="N49" s="303"/>
      <c r="O49" s="304"/>
      <c r="P49" s="299"/>
      <c r="Q49" s="307"/>
      <c r="R49" s="300"/>
      <c r="S49" s="306"/>
      <c r="T49" s="304"/>
      <c r="U49" s="299"/>
      <c r="V49" s="300"/>
      <c r="W49" s="300"/>
      <c r="X49" s="306"/>
      <c r="Y49" s="304"/>
      <c r="Z49" s="299"/>
      <c r="AA49" s="300"/>
      <c r="AB49" s="300"/>
      <c r="AC49" s="303"/>
      <c r="AD49" s="304"/>
      <c r="AE49" s="299"/>
      <c r="AF49" s="300"/>
      <c r="AG49" s="300"/>
      <c r="AH49" s="303"/>
      <c r="AI49" s="304"/>
      <c r="AJ49" s="299">
        <v>3</v>
      </c>
      <c r="AK49" s="300">
        <f t="shared" si="74"/>
        <v>108</v>
      </c>
      <c r="AL49" s="300">
        <v>51</v>
      </c>
      <c r="AM49" s="303">
        <f t="shared" si="75"/>
        <v>57</v>
      </c>
      <c r="AN49" s="304" t="s">
        <v>18</v>
      </c>
      <c r="AO49" s="308"/>
      <c r="AP49" s="309"/>
      <c r="AQ49" s="109"/>
      <c r="AR49" s="110"/>
      <c r="AS49" s="111"/>
      <c r="AT49" s="64"/>
      <c r="AU49" s="65"/>
      <c r="AV49" s="65"/>
      <c r="AW49" s="70"/>
      <c r="AX49" s="69"/>
    </row>
    <row r="50" spans="1:50" s="61" customFormat="1" ht="122.25" customHeight="1" x14ac:dyDescent="0.2">
      <c r="A50" s="76" t="s">
        <v>218</v>
      </c>
      <c r="B50" s="297" t="s">
        <v>128</v>
      </c>
      <c r="C50" s="298" t="s">
        <v>36</v>
      </c>
      <c r="D50" s="299">
        <f>K50+P50+U50+Z50+AE50+AJ50+AO50+AT50</f>
        <v>3</v>
      </c>
      <c r="E50" s="300">
        <f>PRODUCT(D50,36)</f>
        <v>108</v>
      </c>
      <c r="F50" s="301">
        <f>SUM(M50,R50,W50,AB50,AG50,AL50,AQ50,AV50)</f>
        <v>51</v>
      </c>
      <c r="G50" s="302">
        <v>17</v>
      </c>
      <c r="H50" s="300">
        <v>34</v>
      </c>
      <c r="I50" s="300">
        <v>0</v>
      </c>
      <c r="J50" s="303">
        <f>SUM(N50,S50,X50,AC50,AH50,AM50,AR50,AW50)</f>
        <v>57</v>
      </c>
      <c r="K50" s="299"/>
      <c r="L50" s="300"/>
      <c r="M50" s="300"/>
      <c r="N50" s="303"/>
      <c r="O50" s="304"/>
      <c r="P50" s="299"/>
      <c r="Q50" s="300"/>
      <c r="R50" s="300"/>
      <c r="S50" s="306"/>
      <c r="T50" s="304"/>
      <c r="U50" s="299"/>
      <c r="V50" s="300"/>
      <c r="W50" s="300"/>
      <c r="X50" s="306"/>
      <c r="Y50" s="304"/>
      <c r="Z50" s="299"/>
      <c r="AA50" s="300"/>
      <c r="AB50" s="300"/>
      <c r="AC50" s="306"/>
      <c r="AD50" s="304"/>
      <c r="AE50" s="299"/>
      <c r="AF50" s="300"/>
      <c r="AG50" s="300"/>
      <c r="AH50" s="306"/>
      <c r="AI50" s="304"/>
      <c r="AJ50" s="299">
        <v>3</v>
      </c>
      <c r="AK50" s="300">
        <f>AJ50*36</f>
        <v>108</v>
      </c>
      <c r="AL50" s="300">
        <v>51</v>
      </c>
      <c r="AM50" s="303">
        <f t="shared" si="75"/>
        <v>57</v>
      </c>
      <c r="AN50" s="304" t="s">
        <v>17</v>
      </c>
      <c r="AO50" s="308"/>
      <c r="AP50" s="309"/>
      <c r="AQ50" s="109"/>
      <c r="AR50" s="110"/>
      <c r="AS50" s="111"/>
      <c r="AT50" s="64"/>
      <c r="AU50" s="65"/>
      <c r="AV50" s="65"/>
      <c r="AW50" s="70"/>
      <c r="AX50" s="69"/>
    </row>
    <row r="51" spans="1:50" s="61" customFormat="1" ht="122.25" customHeight="1" x14ac:dyDescent="0.2">
      <c r="A51" s="76" t="s">
        <v>123</v>
      </c>
      <c r="B51" s="297" t="s">
        <v>248</v>
      </c>
      <c r="C51" s="298" t="s">
        <v>115</v>
      </c>
      <c r="D51" s="299">
        <v>3</v>
      </c>
      <c r="E51" s="300">
        <f t="shared" si="79"/>
        <v>108</v>
      </c>
      <c r="F51" s="301">
        <f t="shared" si="80"/>
        <v>51</v>
      </c>
      <c r="G51" s="302">
        <v>34</v>
      </c>
      <c r="H51" s="300">
        <v>17</v>
      </c>
      <c r="I51" s="300">
        <v>0</v>
      </c>
      <c r="J51" s="303">
        <f t="shared" si="81"/>
        <v>57</v>
      </c>
      <c r="K51" s="299"/>
      <c r="L51" s="300"/>
      <c r="M51" s="300"/>
      <c r="N51" s="303"/>
      <c r="O51" s="304"/>
      <c r="P51" s="299"/>
      <c r="Q51" s="307"/>
      <c r="R51" s="300"/>
      <c r="S51" s="306"/>
      <c r="T51" s="304"/>
      <c r="U51" s="299"/>
      <c r="V51" s="300"/>
      <c r="W51" s="300"/>
      <c r="X51" s="306"/>
      <c r="Y51" s="304"/>
      <c r="Z51" s="299"/>
      <c r="AA51" s="300"/>
      <c r="AB51" s="300"/>
      <c r="AC51" s="303"/>
      <c r="AD51" s="304"/>
      <c r="AE51" s="299"/>
      <c r="AF51" s="300"/>
      <c r="AG51" s="300"/>
      <c r="AH51" s="303"/>
      <c r="AI51" s="304"/>
      <c r="AJ51" s="299"/>
      <c r="AK51" s="300"/>
      <c r="AL51" s="300"/>
      <c r="AM51" s="303"/>
      <c r="AN51" s="304"/>
      <c r="AO51" s="299">
        <v>3</v>
      </c>
      <c r="AP51" s="300">
        <f>PRODUCT(AO51,36)</f>
        <v>108</v>
      </c>
      <c r="AQ51" s="65">
        <v>51</v>
      </c>
      <c r="AR51" s="68">
        <f>AP51-AQ51</f>
        <v>57</v>
      </c>
      <c r="AS51" s="69" t="s">
        <v>17</v>
      </c>
      <c r="AT51" s="64"/>
      <c r="AU51" s="65"/>
      <c r="AV51" s="65"/>
      <c r="AW51" s="70"/>
      <c r="AX51" s="69"/>
    </row>
    <row r="52" spans="1:50" s="61" customFormat="1" ht="122.25" customHeight="1" x14ac:dyDescent="0.2">
      <c r="A52" s="76" t="s">
        <v>124</v>
      </c>
      <c r="B52" s="297" t="s">
        <v>21</v>
      </c>
      <c r="C52" s="305" t="s">
        <v>80</v>
      </c>
      <c r="D52" s="299">
        <f>K52+P52+U52+Z52+AE52+AJ52+AO52+AT52</f>
        <v>2</v>
      </c>
      <c r="E52" s="300">
        <f>PRODUCT(D52,36)</f>
        <v>72</v>
      </c>
      <c r="F52" s="301">
        <f>SUM(M52,R52,W52,AB52,AG52,AL52,AQ52,AV52)</f>
        <v>34</v>
      </c>
      <c r="G52" s="302">
        <v>34</v>
      </c>
      <c r="H52" s="300">
        <v>0</v>
      </c>
      <c r="I52" s="300">
        <v>0</v>
      </c>
      <c r="J52" s="303">
        <f>SUM(N52,S52,X52,AC52,AH52,AM52,AR52,AW52)</f>
        <v>38</v>
      </c>
      <c r="K52" s="299"/>
      <c r="L52" s="300"/>
      <c r="M52" s="300"/>
      <c r="N52" s="303"/>
      <c r="O52" s="304"/>
      <c r="P52" s="299"/>
      <c r="Q52" s="300"/>
      <c r="R52" s="300"/>
      <c r="S52" s="303"/>
      <c r="T52" s="304"/>
      <c r="U52" s="299"/>
      <c r="V52" s="300"/>
      <c r="W52" s="300"/>
      <c r="X52" s="303"/>
      <c r="Y52" s="304"/>
      <c r="Z52" s="299"/>
      <c r="AA52" s="300"/>
      <c r="AB52" s="300"/>
      <c r="AC52" s="303"/>
      <c r="AD52" s="304"/>
      <c r="AE52" s="299"/>
      <c r="AF52" s="300"/>
      <c r="AG52" s="300"/>
      <c r="AH52" s="303"/>
      <c r="AI52" s="304"/>
      <c r="AJ52" s="299"/>
      <c r="AK52" s="300"/>
      <c r="AL52" s="300"/>
      <c r="AM52" s="303"/>
      <c r="AN52" s="304"/>
      <c r="AO52" s="299">
        <v>2</v>
      </c>
      <c r="AP52" s="300">
        <f t="shared" ref="AP52" si="82">AO52*36</f>
        <v>72</v>
      </c>
      <c r="AQ52" s="65">
        <f>AO52*AQ$19</f>
        <v>34</v>
      </c>
      <c r="AR52" s="68">
        <f t="shared" ref="AR52" si="83">AP52-AQ52</f>
        <v>38</v>
      </c>
      <c r="AS52" s="69" t="s">
        <v>17</v>
      </c>
      <c r="AT52" s="64"/>
      <c r="AU52" s="65"/>
      <c r="AV52" s="65"/>
      <c r="AW52" s="70"/>
      <c r="AX52" s="69"/>
    </row>
    <row r="53" spans="1:50" s="61" customFormat="1" ht="116.25" customHeight="1" x14ac:dyDescent="0.2">
      <c r="A53" s="76" t="s">
        <v>234</v>
      </c>
      <c r="B53" s="297" t="s">
        <v>147</v>
      </c>
      <c r="C53" s="305" t="s">
        <v>112</v>
      </c>
      <c r="D53" s="299">
        <f t="shared" ref="D53" si="84">K53+P53+U53+Z53+AE53+AJ53+AO53+AT53</f>
        <v>3</v>
      </c>
      <c r="E53" s="300">
        <f t="shared" ref="E53" si="85">PRODUCT(D53,36)</f>
        <v>108</v>
      </c>
      <c r="F53" s="301">
        <f t="shared" ref="F53" si="86">SUM(M53,R53,W53,AB53,AG53,AL53,AQ53,AV53)</f>
        <v>51</v>
      </c>
      <c r="G53" s="302">
        <v>34</v>
      </c>
      <c r="H53" s="300">
        <v>17</v>
      </c>
      <c r="I53" s="300">
        <v>0</v>
      </c>
      <c r="J53" s="303">
        <f t="shared" ref="J53" si="87">SUM(N53,S53,X53,AC53,AH53,AM53,AR53,AW53)</f>
        <v>57</v>
      </c>
      <c r="K53" s="299"/>
      <c r="L53" s="300"/>
      <c r="M53" s="300"/>
      <c r="N53" s="303"/>
      <c r="O53" s="304"/>
      <c r="P53" s="299"/>
      <c r="Q53" s="307"/>
      <c r="R53" s="300"/>
      <c r="S53" s="306"/>
      <c r="T53" s="304"/>
      <c r="U53" s="299"/>
      <c r="V53" s="300"/>
      <c r="W53" s="300"/>
      <c r="X53" s="306"/>
      <c r="Y53" s="304"/>
      <c r="Z53" s="299"/>
      <c r="AA53" s="300"/>
      <c r="AB53" s="300"/>
      <c r="AC53" s="303"/>
      <c r="AD53" s="304"/>
      <c r="AE53" s="299"/>
      <c r="AF53" s="300"/>
      <c r="AG53" s="300"/>
      <c r="AH53" s="303"/>
      <c r="AI53" s="304"/>
      <c r="AJ53" s="299"/>
      <c r="AK53" s="300"/>
      <c r="AL53" s="300"/>
      <c r="AM53" s="303"/>
      <c r="AN53" s="304"/>
      <c r="AO53" s="299">
        <v>3</v>
      </c>
      <c r="AP53" s="300">
        <f>PRODUCT(AO53,36)</f>
        <v>108</v>
      </c>
      <c r="AQ53" s="65">
        <f>AO53*AQ$19</f>
        <v>51</v>
      </c>
      <c r="AR53" s="68">
        <f>AP53-AQ53</f>
        <v>57</v>
      </c>
      <c r="AS53" s="69" t="s">
        <v>18</v>
      </c>
      <c r="AT53" s="64"/>
      <c r="AU53" s="65"/>
      <c r="AV53" s="65"/>
      <c r="AW53" s="68"/>
      <c r="AX53" s="69"/>
    </row>
    <row r="54" spans="1:50" s="61" customFormat="1" ht="122.25" customHeight="1" x14ac:dyDescent="0.2">
      <c r="A54" s="76" t="s">
        <v>125</v>
      </c>
      <c r="B54" s="297" t="s">
        <v>114</v>
      </c>
      <c r="C54" s="305" t="s">
        <v>106</v>
      </c>
      <c r="D54" s="299">
        <f>K54+P54+U54+Z54+AE54+AJ54+AO54+AT54</f>
        <v>4</v>
      </c>
      <c r="E54" s="300">
        <f>PRODUCT(D54,36)</f>
        <v>144</v>
      </c>
      <c r="F54" s="301">
        <f>SUM(M54,R54,W54,AB54,AG54,AL54,AQ54,AV54)</f>
        <v>68</v>
      </c>
      <c r="G54" s="302">
        <v>34</v>
      </c>
      <c r="H54" s="300">
        <v>34</v>
      </c>
      <c r="I54" s="300">
        <v>0</v>
      </c>
      <c r="J54" s="303">
        <f t="shared" si="78"/>
        <v>76</v>
      </c>
      <c r="K54" s="299"/>
      <c r="L54" s="300"/>
      <c r="M54" s="300"/>
      <c r="N54" s="303"/>
      <c r="O54" s="304"/>
      <c r="P54" s="299"/>
      <c r="Q54" s="300"/>
      <c r="R54" s="300"/>
      <c r="S54" s="306"/>
      <c r="T54" s="304"/>
      <c r="U54" s="299"/>
      <c r="V54" s="300"/>
      <c r="W54" s="300"/>
      <c r="X54" s="306"/>
      <c r="Y54" s="304"/>
      <c r="Z54" s="299"/>
      <c r="AA54" s="300"/>
      <c r="AB54" s="300"/>
      <c r="AC54" s="306"/>
      <c r="AD54" s="304"/>
      <c r="AE54" s="308"/>
      <c r="AF54" s="309"/>
      <c r="AG54" s="309"/>
      <c r="AH54" s="310"/>
      <c r="AI54" s="311"/>
      <c r="AJ54" s="299"/>
      <c r="AK54" s="300"/>
      <c r="AL54" s="300"/>
      <c r="AM54" s="303"/>
      <c r="AN54" s="304"/>
      <c r="AO54" s="299">
        <v>4</v>
      </c>
      <c r="AP54" s="300">
        <f>AO54*36</f>
        <v>144</v>
      </c>
      <c r="AQ54" s="65">
        <v>68</v>
      </c>
      <c r="AR54" s="68">
        <f>AP54-AQ54</f>
        <v>76</v>
      </c>
      <c r="AS54" s="69" t="s">
        <v>18</v>
      </c>
      <c r="AT54" s="64"/>
      <c r="AU54" s="65"/>
      <c r="AV54" s="65"/>
      <c r="AW54" s="68"/>
      <c r="AX54" s="69"/>
    </row>
    <row r="55" spans="1:50" s="61" customFormat="1" ht="122.25" customHeight="1" x14ac:dyDescent="0.2">
      <c r="A55" s="76" t="s">
        <v>219</v>
      </c>
      <c r="B55" s="63" t="s">
        <v>152</v>
      </c>
      <c r="C55" s="104" t="s">
        <v>151</v>
      </c>
      <c r="D55" s="64">
        <f>K55+P55+U55+Z55+AE55+AJ55+AO55+AT55</f>
        <v>2</v>
      </c>
      <c r="E55" s="65">
        <f t="shared" ref="E55" si="88">PRODUCT(D55,36)</f>
        <v>72</v>
      </c>
      <c r="F55" s="66">
        <f t="shared" ref="F55" si="89">SUM(M55,R55,W55,AB55,AG55,AL55,AQ55,AV55)</f>
        <v>34</v>
      </c>
      <c r="G55" s="67">
        <v>0</v>
      </c>
      <c r="H55" s="65">
        <v>0</v>
      </c>
      <c r="I55" s="65">
        <v>34</v>
      </c>
      <c r="J55" s="68">
        <f t="shared" si="78"/>
        <v>38</v>
      </c>
      <c r="K55" s="64"/>
      <c r="L55" s="65"/>
      <c r="M55" s="65"/>
      <c r="N55" s="68"/>
      <c r="O55" s="69"/>
      <c r="P55" s="64">
        <v>2</v>
      </c>
      <c r="Q55" s="65">
        <f>PRODUCT(P55,36)</f>
        <v>72</v>
      </c>
      <c r="R55" s="65">
        <f>P55*R$19</f>
        <v>34</v>
      </c>
      <c r="S55" s="68">
        <f>Q55-R55</f>
        <v>38</v>
      </c>
      <c r="T55" s="69" t="s">
        <v>17</v>
      </c>
      <c r="U55" s="64"/>
      <c r="V55" s="65"/>
      <c r="W55" s="65"/>
      <c r="X55" s="70"/>
      <c r="Y55" s="69"/>
      <c r="Z55" s="64"/>
      <c r="AA55" s="65"/>
      <c r="AB55" s="65"/>
      <c r="AC55" s="70"/>
      <c r="AD55" s="69"/>
      <c r="AE55" s="108"/>
      <c r="AF55" s="109"/>
      <c r="AG55" s="109"/>
      <c r="AH55" s="110"/>
      <c r="AI55" s="111"/>
      <c r="AJ55" s="64"/>
      <c r="AK55" s="65"/>
      <c r="AL55" s="65"/>
      <c r="AM55" s="68"/>
      <c r="AN55" s="69"/>
      <c r="AO55" s="64"/>
      <c r="AP55" s="65"/>
      <c r="AQ55" s="65"/>
      <c r="AR55" s="68"/>
      <c r="AS55" s="69"/>
      <c r="AT55" s="64"/>
      <c r="AU55" s="65"/>
      <c r="AV55" s="65"/>
      <c r="AW55" s="68"/>
      <c r="AX55" s="69"/>
    </row>
    <row r="56" spans="1:50" s="61" customFormat="1" ht="122.25" customHeight="1" x14ac:dyDescent="0.2">
      <c r="A56" s="290" t="s">
        <v>220</v>
      </c>
      <c r="B56" s="112" t="s">
        <v>35</v>
      </c>
      <c r="C56" s="77" t="s">
        <v>14</v>
      </c>
      <c r="D56" s="64">
        <f>K56+P56+U56+Z56+AE56+AJ56+AT56</f>
        <v>2</v>
      </c>
      <c r="E56" s="103">
        <f>J56</f>
        <v>72</v>
      </c>
      <c r="F56" s="69">
        <f>SUM(M56,R56,W56,AB56,AG56,AL56,AV56)</f>
        <v>0</v>
      </c>
      <c r="G56" s="67"/>
      <c r="H56" s="65"/>
      <c r="I56" s="65"/>
      <c r="J56" s="68">
        <f>SUM(N56,S56,X56,AC56,AH56,AM56,AW56)</f>
        <v>72</v>
      </c>
      <c r="K56" s="64">
        <v>1</v>
      </c>
      <c r="L56" s="65">
        <v>36</v>
      </c>
      <c r="M56" s="65">
        <v>0</v>
      </c>
      <c r="N56" s="68">
        <f>L56-M56</f>
        <v>36</v>
      </c>
      <c r="O56" s="69" t="s">
        <v>17</v>
      </c>
      <c r="P56" s="64">
        <v>1</v>
      </c>
      <c r="Q56" s="65">
        <v>36</v>
      </c>
      <c r="R56" s="65">
        <v>0</v>
      </c>
      <c r="S56" s="68">
        <f>Q56-R56</f>
        <v>36</v>
      </c>
      <c r="T56" s="69" t="s">
        <v>17</v>
      </c>
      <c r="U56" s="231"/>
      <c r="V56" s="65"/>
      <c r="W56" s="65"/>
      <c r="X56" s="68"/>
      <c r="Y56" s="69"/>
      <c r="Z56" s="231"/>
      <c r="AA56" s="65"/>
      <c r="AB56" s="65"/>
      <c r="AC56" s="68"/>
      <c r="AD56" s="69"/>
      <c r="AE56" s="231"/>
      <c r="AF56" s="65"/>
      <c r="AG56" s="65"/>
      <c r="AH56" s="68"/>
      <c r="AI56" s="69"/>
      <c r="AJ56" s="231"/>
      <c r="AK56" s="65"/>
      <c r="AL56" s="65"/>
      <c r="AM56" s="68"/>
      <c r="AN56" s="69"/>
      <c r="AO56" s="231"/>
      <c r="AP56" s="65"/>
      <c r="AQ56" s="65"/>
      <c r="AR56" s="70"/>
      <c r="AS56" s="69"/>
      <c r="AT56" s="231"/>
      <c r="AU56" s="65"/>
      <c r="AV56" s="65"/>
      <c r="AW56" s="70"/>
      <c r="AX56" s="69"/>
    </row>
    <row r="57" spans="1:50" s="61" customFormat="1" ht="122.25" customHeight="1" x14ac:dyDescent="0.2">
      <c r="A57" s="62"/>
      <c r="B57" s="63"/>
      <c r="C57" s="72"/>
      <c r="D57" s="64"/>
      <c r="E57" s="65"/>
      <c r="F57" s="66"/>
      <c r="G57" s="67"/>
      <c r="H57" s="65"/>
      <c r="I57" s="65"/>
      <c r="J57" s="68"/>
      <c r="K57" s="64"/>
      <c r="L57" s="65"/>
      <c r="M57" s="65"/>
      <c r="N57" s="68"/>
      <c r="O57" s="69"/>
      <c r="P57" s="64"/>
      <c r="Q57" s="65"/>
      <c r="R57" s="65"/>
      <c r="S57" s="68"/>
      <c r="T57" s="69"/>
      <c r="U57" s="64"/>
      <c r="V57" s="65"/>
      <c r="W57" s="65"/>
      <c r="X57" s="68"/>
      <c r="Y57" s="69"/>
      <c r="Z57" s="64"/>
      <c r="AA57" s="65"/>
      <c r="AB57" s="65"/>
      <c r="AC57" s="70"/>
      <c r="AD57" s="69"/>
      <c r="AE57" s="64"/>
      <c r="AF57" s="65"/>
      <c r="AG57" s="65"/>
      <c r="AH57" s="68"/>
      <c r="AI57" s="69"/>
      <c r="AJ57" s="64"/>
      <c r="AK57" s="65"/>
      <c r="AL57" s="65"/>
      <c r="AM57" s="68"/>
      <c r="AN57" s="69"/>
      <c r="AO57" s="64"/>
      <c r="AP57" s="65"/>
      <c r="AQ57" s="65"/>
      <c r="AR57" s="68"/>
      <c r="AS57" s="69"/>
      <c r="AT57" s="64"/>
      <c r="AU57" s="65"/>
      <c r="AV57" s="65"/>
      <c r="AW57" s="70"/>
      <c r="AX57" s="69"/>
    </row>
    <row r="58" spans="1:50" s="61" customFormat="1" ht="122.25" customHeight="1" x14ac:dyDescent="0.2">
      <c r="A58" s="58"/>
      <c r="B58" s="59" t="s">
        <v>30</v>
      </c>
      <c r="C58" s="60"/>
      <c r="D58" s="73">
        <f t="shared" ref="D58:W58" si="90">SUM(D59:D109)</f>
        <v>90</v>
      </c>
      <c r="E58" s="75">
        <f t="shared" si="90"/>
        <v>3568</v>
      </c>
      <c r="F58" s="74">
        <f t="shared" si="90"/>
        <v>1418</v>
      </c>
      <c r="G58" s="73">
        <f t="shared" si="90"/>
        <v>567</v>
      </c>
      <c r="H58" s="75">
        <f t="shared" si="90"/>
        <v>674</v>
      </c>
      <c r="I58" s="75">
        <f t="shared" si="90"/>
        <v>177</v>
      </c>
      <c r="J58" s="74">
        <f t="shared" si="90"/>
        <v>2078</v>
      </c>
      <c r="K58" s="73">
        <f t="shared" si="90"/>
        <v>8</v>
      </c>
      <c r="L58" s="75">
        <f t="shared" si="90"/>
        <v>288</v>
      </c>
      <c r="M58" s="75">
        <f t="shared" si="90"/>
        <v>119</v>
      </c>
      <c r="N58" s="75">
        <f t="shared" si="90"/>
        <v>167</v>
      </c>
      <c r="O58" s="74">
        <f t="shared" si="90"/>
        <v>0</v>
      </c>
      <c r="P58" s="73">
        <f t="shared" si="90"/>
        <v>5</v>
      </c>
      <c r="Q58" s="75">
        <f t="shared" si="90"/>
        <v>180</v>
      </c>
      <c r="R58" s="75">
        <f t="shared" si="90"/>
        <v>68</v>
      </c>
      <c r="S58" s="75">
        <f t="shared" si="90"/>
        <v>110</v>
      </c>
      <c r="T58" s="74">
        <f t="shared" si="90"/>
        <v>0</v>
      </c>
      <c r="U58" s="73">
        <f t="shared" si="90"/>
        <v>9</v>
      </c>
      <c r="V58" s="75">
        <f t="shared" si="90"/>
        <v>324</v>
      </c>
      <c r="W58" s="75">
        <f t="shared" si="90"/>
        <v>170</v>
      </c>
      <c r="X58" s="75">
        <f>SUM(X59:X107)</f>
        <v>154</v>
      </c>
      <c r="Y58" s="74">
        <f t="shared" ref="Y58:AG58" si="91">SUM(Y59:Y109)</f>
        <v>0</v>
      </c>
      <c r="Z58" s="73">
        <f t="shared" si="91"/>
        <v>16</v>
      </c>
      <c r="AA58" s="75">
        <f t="shared" si="91"/>
        <v>576</v>
      </c>
      <c r="AB58" s="75">
        <f t="shared" si="91"/>
        <v>272</v>
      </c>
      <c r="AC58" s="75">
        <f t="shared" si="91"/>
        <v>368</v>
      </c>
      <c r="AD58" s="74">
        <f t="shared" si="91"/>
        <v>0</v>
      </c>
      <c r="AE58" s="73">
        <f t="shared" si="91"/>
        <v>11</v>
      </c>
      <c r="AF58" s="75">
        <f t="shared" si="91"/>
        <v>396</v>
      </c>
      <c r="AG58" s="75">
        <f t="shared" si="91"/>
        <v>153</v>
      </c>
      <c r="AH58" s="75">
        <f>SUM(AH59:AH107)</f>
        <v>243</v>
      </c>
      <c r="AI58" s="74">
        <f t="shared" ref="AI58:AX58" si="92">SUM(AI59:AI109)</f>
        <v>0</v>
      </c>
      <c r="AJ58" s="73">
        <f t="shared" si="92"/>
        <v>8</v>
      </c>
      <c r="AK58" s="75">
        <f t="shared" si="92"/>
        <v>288</v>
      </c>
      <c r="AL58" s="75">
        <f t="shared" si="92"/>
        <v>136</v>
      </c>
      <c r="AM58" s="75">
        <f t="shared" si="92"/>
        <v>216</v>
      </c>
      <c r="AN58" s="74">
        <f t="shared" si="92"/>
        <v>0</v>
      </c>
      <c r="AO58" s="73">
        <f t="shared" si="92"/>
        <v>18</v>
      </c>
      <c r="AP58" s="75">
        <f t="shared" si="92"/>
        <v>648</v>
      </c>
      <c r="AQ58" s="75">
        <f t="shared" si="92"/>
        <v>272</v>
      </c>
      <c r="AR58" s="75">
        <f t="shared" si="92"/>
        <v>376</v>
      </c>
      <c r="AS58" s="74">
        <f t="shared" si="92"/>
        <v>0</v>
      </c>
      <c r="AT58" s="73">
        <f t="shared" si="92"/>
        <v>15</v>
      </c>
      <c r="AU58" s="75">
        <f t="shared" si="92"/>
        <v>540</v>
      </c>
      <c r="AV58" s="75">
        <f t="shared" si="92"/>
        <v>228</v>
      </c>
      <c r="AW58" s="75">
        <f t="shared" si="92"/>
        <v>312</v>
      </c>
      <c r="AX58" s="74">
        <f t="shared" si="92"/>
        <v>0</v>
      </c>
    </row>
    <row r="59" spans="1:50" s="78" customFormat="1" ht="167.25" customHeight="1" x14ac:dyDescent="0.2">
      <c r="A59" s="76" t="s">
        <v>221</v>
      </c>
      <c r="B59" s="63" t="s">
        <v>127</v>
      </c>
      <c r="C59" s="77" t="s">
        <v>78</v>
      </c>
      <c r="D59" s="64">
        <f>K59+P59+U59+Z59+AE59+AJ59+AO59+AT59</f>
        <v>4</v>
      </c>
      <c r="E59" s="65">
        <f>PRODUCT(D59,36)</f>
        <v>144</v>
      </c>
      <c r="F59" s="66">
        <f>SUM(M59,R59,W59,AB59,AG59,AL59,AQ59,AV59)</f>
        <v>51</v>
      </c>
      <c r="G59" s="67">
        <v>0</v>
      </c>
      <c r="H59" s="65">
        <v>51</v>
      </c>
      <c r="I59" s="65">
        <v>0</v>
      </c>
      <c r="J59" s="68">
        <f>SUM(N59,S59,X59,AC59,AH59,AM59,AR59,AW59)</f>
        <v>93</v>
      </c>
      <c r="K59" s="64"/>
      <c r="L59" s="65"/>
      <c r="M59" s="65"/>
      <c r="N59" s="68"/>
      <c r="O59" s="69"/>
      <c r="P59" s="64"/>
      <c r="Q59" s="65"/>
      <c r="R59" s="65"/>
      <c r="S59" s="70"/>
      <c r="T59" s="69"/>
      <c r="U59" s="64"/>
      <c r="V59" s="65"/>
      <c r="W59" s="65"/>
      <c r="X59" s="68"/>
      <c r="Y59" s="69"/>
      <c r="Z59" s="64"/>
      <c r="AA59" s="65"/>
      <c r="AB59" s="65"/>
      <c r="AC59" s="70"/>
      <c r="AD59" s="69"/>
      <c r="AE59" s="64">
        <v>2</v>
      </c>
      <c r="AF59" s="65">
        <f>AE59*36</f>
        <v>72</v>
      </c>
      <c r="AG59" s="65">
        <v>17</v>
      </c>
      <c r="AH59" s="68">
        <f>AF59-AG59</f>
        <v>55</v>
      </c>
      <c r="AI59" s="69" t="s">
        <v>17</v>
      </c>
      <c r="AJ59" s="64">
        <v>2</v>
      </c>
      <c r="AK59" s="65">
        <f>AJ59*36</f>
        <v>72</v>
      </c>
      <c r="AL59" s="65">
        <f>AJ59*AL$19</f>
        <v>34</v>
      </c>
      <c r="AM59" s="68">
        <f>AK59-AL59</f>
        <v>38</v>
      </c>
      <c r="AN59" s="69" t="s">
        <v>17</v>
      </c>
      <c r="AO59" s="64"/>
      <c r="AP59" s="65"/>
      <c r="AQ59" s="65"/>
      <c r="AR59" s="68"/>
      <c r="AS59" s="69"/>
      <c r="AT59" s="64"/>
      <c r="AU59" s="65"/>
      <c r="AV59" s="65"/>
      <c r="AW59" s="68"/>
      <c r="AX59" s="69"/>
    </row>
    <row r="60" spans="1:50" s="61" customFormat="1" ht="122.25" customHeight="1" x14ac:dyDescent="0.2">
      <c r="A60" s="76" t="s">
        <v>146</v>
      </c>
      <c r="B60" s="297" t="s">
        <v>268</v>
      </c>
      <c r="C60" s="305" t="s">
        <v>111</v>
      </c>
      <c r="D60" s="299">
        <f>K60+P60+U60+Z60+AE60+AJ60+AO60+AT60</f>
        <v>2</v>
      </c>
      <c r="E60" s="300">
        <f t="shared" ref="E60:E64" si="93">PRODUCT(D60,36)</f>
        <v>72</v>
      </c>
      <c r="F60" s="301">
        <f t="shared" ref="F60:F79" si="94">SUM(M60,R60,W60,AB60,AG60,AL60,AQ60,AV60)</f>
        <v>34</v>
      </c>
      <c r="G60" s="302">
        <v>0</v>
      </c>
      <c r="H60" s="300">
        <v>34</v>
      </c>
      <c r="I60" s="300">
        <v>0</v>
      </c>
      <c r="J60" s="303">
        <f t="shared" ref="J60:J79" si="95">SUM(N60,S60,X60,AC60,AH60,AM60,AR60,AW60)</f>
        <v>38</v>
      </c>
      <c r="K60" s="299">
        <f>2</f>
        <v>2</v>
      </c>
      <c r="L60" s="300">
        <f>K60*36</f>
        <v>72</v>
      </c>
      <c r="M60" s="300">
        <v>34</v>
      </c>
      <c r="N60" s="303">
        <f>L60-M60</f>
        <v>38</v>
      </c>
      <c r="O60" s="304" t="s">
        <v>17</v>
      </c>
      <c r="P60" s="299"/>
      <c r="Q60" s="300"/>
      <c r="R60" s="300"/>
      <c r="S60" s="303"/>
      <c r="T60" s="304"/>
      <c r="U60" s="299"/>
      <c r="V60" s="300"/>
      <c r="W60" s="300"/>
      <c r="X60" s="306"/>
      <c r="Y60" s="304"/>
      <c r="Z60" s="299"/>
      <c r="AA60" s="65"/>
      <c r="AB60" s="65"/>
      <c r="AC60" s="70"/>
      <c r="AD60" s="69"/>
      <c r="AE60" s="64"/>
      <c r="AF60" s="65"/>
      <c r="AG60" s="65"/>
      <c r="AH60" s="70"/>
      <c r="AI60" s="69"/>
      <c r="AJ60" s="64"/>
      <c r="AK60" s="65"/>
      <c r="AL60" s="65"/>
      <c r="AM60" s="68"/>
      <c r="AN60" s="69"/>
      <c r="AO60" s="64"/>
      <c r="AP60" s="65"/>
      <c r="AQ60" s="65"/>
      <c r="AR60" s="68"/>
      <c r="AS60" s="69"/>
      <c r="AT60" s="64"/>
      <c r="AU60" s="65"/>
      <c r="AV60" s="65"/>
      <c r="AW60" s="70"/>
      <c r="AX60" s="69"/>
    </row>
    <row r="61" spans="1:50" s="61" customFormat="1" ht="122.25" customHeight="1" x14ac:dyDescent="0.2">
      <c r="A61" s="76" t="s">
        <v>187</v>
      </c>
      <c r="B61" s="297" t="s">
        <v>251</v>
      </c>
      <c r="C61" s="305" t="s">
        <v>13</v>
      </c>
      <c r="D61" s="299">
        <v>3</v>
      </c>
      <c r="E61" s="300">
        <f t="shared" ref="E61" si="96">PRODUCT(D61,36)</f>
        <v>108</v>
      </c>
      <c r="F61" s="301">
        <f t="shared" si="94"/>
        <v>51</v>
      </c>
      <c r="G61" s="302">
        <v>17</v>
      </c>
      <c r="H61" s="300">
        <v>34</v>
      </c>
      <c r="I61" s="300">
        <v>0</v>
      </c>
      <c r="J61" s="303">
        <f t="shared" si="95"/>
        <v>57</v>
      </c>
      <c r="K61" s="299">
        <v>3</v>
      </c>
      <c r="L61" s="300">
        <f t="shared" ref="L61" si="97">PRODUCT(K61,36)</f>
        <v>108</v>
      </c>
      <c r="M61" s="300">
        <v>51</v>
      </c>
      <c r="N61" s="303">
        <f t="shared" ref="N61" si="98">L61-M61</f>
        <v>57</v>
      </c>
      <c r="O61" s="304" t="s">
        <v>18</v>
      </c>
      <c r="P61" s="299"/>
      <c r="Q61" s="300"/>
      <c r="R61" s="300"/>
      <c r="S61" s="303"/>
      <c r="T61" s="304"/>
      <c r="U61" s="299"/>
      <c r="V61" s="300"/>
      <c r="W61" s="300"/>
      <c r="X61" s="306"/>
      <c r="Y61" s="304"/>
      <c r="Z61" s="299"/>
      <c r="AA61" s="65"/>
      <c r="AB61" s="65"/>
      <c r="AC61" s="70"/>
      <c r="AD61" s="69"/>
      <c r="AE61" s="64"/>
      <c r="AF61" s="65"/>
      <c r="AG61" s="65"/>
      <c r="AH61" s="70"/>
      <c r="AI61" s="69"/>
      <c r="AJ61" s="64"/>
      <c r="AK61" s="65"/>
      <c r="AL61" s="65"/>
      <c r="AM61" s="68"/>
      <c r="AN61" s="69"/>
      <c r="AO61" s="64"/>
      <c r="AP61" s="65"/>
      <c r="AQ61" s="65"/>
      <c r="AR61" s="68"/>
      <c r="AS61" s="69"/>
      <c r="AT61" s="64"/>
      <c r="AU61" s="65"/>
      <c r="AV61" s="65"/>
      <c r="AW61" s="70"/>
      <c r="AX61" s="69"/>
    </row>
    <row r="62" spans="1:50" s="61" customFormat="1" ht="121.9" customHeight="1" x14ac:dyDescent="0.2">
      <c r="A62" s="76" t="s">
        <v>222</v>
      </c>
      <c r="B62" s="297" t="s">
        <v>132</v>
      </c>
      <c r="C62" s="305" t="s">
        <v>13</v>
      </c>
      <c r="D62" s="299">
        <v>4</v>
      </c>
      <c r="E62" s="300">
        <f t="shared" si="93"/>
        <v>144</v>
      </c>
      <c r="F62" s="301">
        <f t="shared" si="94"/>
        <v>68</v>
      </c>
      <c r="G62" s="302">
        <v>0</v>
      </c>
      <c r="H62" s="300">
        <v>51</v>
      </c>
      <c r="I62" s="300">
        <v>17</v>
      </c>
      <c r="J62" s="303">
        <f>SUM(N62,S62,X62,AC62,AH62,AM62,AR62,AW62)</f>
        <v>76</v>
      </c>
      <c r="K62" s="299">
        <v>2</v>
      </c>
      <c r="L62" s="300">
        <f>PRODUCT(K62,36)</f>
        <v>72</v>
      </c>
      <c r="M62" s="300">
        <f>K62*M$19</f>
        <v>34</v>
      </c>
      <c r="N62" s="303">
        <f>L62-M62</f>
        <v>38</v>
      </c>
      <c r="O62" s="304" t="s">
        <v>17</v>
      </c>
      <c r="P62" s="299">
        <v>2</v>
      </c>
      <c r="Q62" s="300">
        <f>PRODUCT(P62,36)</f>
        <v>72</v>
      </c>
      <c r="R62" s="300">
        <f>P62*R$19</f>
        <v>34</v>
      </c>
      <c r="S62" s="303">
        <f>Q62-R62</f>
        <v>38</v>
      </c>
      <c r="T62" s="304" t="s">
        <v>17</v>
      </c>
      <c r="U62" s="299"/>
      <c r="V62" s="300"/>
      <c r="W62" s="300"/>
      <c r="X62" s="306"/>
      <c r="Y62" s="304"/>
      <c r="Z62" s="299"/>
      <c r="AA62" s="65"/>
      <c r="AB62" s="65"/>
      <c r="AC62" s="70"/>
      <c r="AD62" s="69"/>
      <c r="AE62" s="64"/>
      <c r="AF62" s="65"/>
      <c r="AG62" s="65"/>
      <c r="AH62" s="70"/>
      <c r="AI62" s="69"/>
      <c r="AJ62" s="64"/>
      <c r="AK62" s="65"/>
      <c r="AL62" s="65"/>
      <c r="AM62" s="68"/>
      <c r="AN62" s="69"/>
      <c r="AO62" s="64"/>
      <c r="AP62" s="65"/>
      <c r="AQ62" s="65"/>
      <c r="AR62" s="68"/>
      <c r="AS62" s="69"/>
      <c r="AT62" s="64"/>
      <c r="AU62" s="65"/>
      <c r="AV62" s="65"/>
      <c r="AW62" s="70"/>
      <c r="AX62" s="69"/>
    </row>
    <row r="63" spans="1:50" s="61" customFormat="1" ht="122.25" customHeight="1" x14ac:dyDescent="0.2">
      <c r="A63" s="76" t="s">
        <v>188</v>
      </c>
      <c r="B63" s="297" t="s">
        <v>269</v>
      </c>
      <c r="C63" s="305" t="s">
        <v>111</v>
      </c>
      <c r="D63" s="299">
        <f t="shared" ref="D63:D64" si="99">K63+P63+U63+Z63+AE63+AJ63+AO63+AT63</f>
        <v>2</v>
      </c>
      <c r="E63" s="300">
        <f t="shared" si="93"/>
        <v>72</v>
      </c>
      <c r="F63" s="301">
        <f t="shared" ref="F63" si="100">SUM(M63,R63,W63,AB63,AG63,AL63,AQ63,AV63)</f>
        <v>34</v>
      </c>
      <c r="G63" s="302">
        <v>17</v>
      </c>
      <c r="H63" s="300">
        <v>17</v>
      </c>
      <c r="I63" s="300">
        <v>0</v>
      </c>
      <c r="J63" s="303">
        <f t="shared" ref="J63:J64" si="101">SUM(N63,S63,X63,AC63,AH63,AM63,AR63,AW63)</f>
        <v>38</v>
      </c>
      <c r="K63" s="299"/>
      <c r="L63" s="300"/>
      <c r="M63" s="300"/>
      <c r="N63" s="303"/>
      <c r="O63" s="304"/>
      <c r="P63" s="299">
        <v>2</v>
      </c>
      <c r="Q63" s="300">
        <f t="shared" ref="Q63" si="102">PRODUCT(P63,36)</f>
        <v>72</v>
      </c>
      <c r="R63" s="300">
        <v>34</v>
      </c>
      <c r="S63" s="303">
        <f t="shared" ref="S63" si="103">Q63-R63</f>
        <v>38</v>
      </c>
      <c r="T63" s="304" t="s">
        <v>17</v>
      </c>
      <c r="U63" s="299"/>
      <c r="V63" s="300"/>
      <c r="W63" s="300"/>
      <c r="X63" s="306"/>
      <c r="Y63" s="304"/>
      <c r="Z63" s="299"/>
      <c r="AA63" s="65"/>
      <c r="AB63" s="65"/>
      <c r="AC63" s="70"/>
      <c r="AD63" s="69"/>
      <c r="AE63" s="64"/>
      <c r="AF63" s="65"/>
      <c r="AG63" s="65"/>
      <c r="AH63" s="70"/>
      <c r="AI63" s="69"/>
      <c r="AJ63" s="64"/>
      <c r="AK63" s="65"/>
      <c r="AL63" s="65"/>
      <c r="AM63" s="68"/>
      <c r="AN63" s="69"/>
      <c r="AO63" s="64"/>
      <c r="AP63" s="65"/>
      <c r="AQ63" s="65"/>
      <c r="AR63" s="68"/>
      <c r="AS63" s="69"/>
      <c r="AT63" s="64"/>
      <c r="AU63" s="65"/>
      <c r="AV63" s="65"/>
      <c r="AW63" s="70"/>
      <c r="AX63" s="69"/>
    </row>
    <row r="64" spans="1:50" s="61" customFormat="1" ht="122.25" customHeight="1" x14ac:dyDescent="0.2">
      <c r="A64" s="76" t="s">
        <v>223</v>
      </c>
      <c r="B64" s="297" t="s">
        <v>270</v>
      </c>
      <c r="C64" s="305" t="s">
        <v>111</v>
      </c>
      <c r="D64" s="299">
        <f t="shared" si="99"/>
        <v>2</v>
      </c>
      <c r="E64" s="300">
        <f t="shared" si="93"/>
        <v>72</v>
      </c>
      <c r="F64" s="301">
        <v>51</v>
      </c>
      <c r="G64" s="302">
        <v>17</v>
      </c>
      <c r="H64" s="300">
        <v>34</v>
      </c>
      <c r="I64" s="300">
        <v>0</v>
      </c>
      <c r="J64" s="303">
        <f t="shared" si="101"/>
        <v>21</v>
      </c>
      <c r="K64" s="299"/>
      <c r="L64" s="300"/>
      <c r="M64" s="300"/>
      <c r="N64" s="303"/>
      <c r="O64" s="304"/>
      <c r="P64" s="299"/>
      <c r="Q64" s="300"/>
      <c r="R64" s="300"/>
      <c r="S64" s="306"/>
      <c r="T64" s="304"/>
      <c r="U64" s="299">
        <v>2</v>
      </c>
      <c r="V64" s="300">
        <f t="shared" ref="V64" si="104">PRODUCT(U64,36)</f>
        <v>72</v>
      </c>
      <c r="W64" s="300">
        <v>51</v>
      </c>
      <c r="X64" s="303">
        <f t="shared" ref="X64" si="105">V64-W64</f>
        <v>21</v>
      </c>
      <c r="Y64" s="304" t="s">
        <v>17</v>
      </c>
      <c r="Z64" s="299"/>
      <c r="AA64" s="65"/>
      <c r="AB64" s="65"/>
      <c r="AC64" s="70"/>
      <c r="AD64" s="69"/>
      <c r="AE64" s="64"/>
      <c r="AF64" s="65"/>
      <c r="AG64" s="65"/>
      <c r="AH64" s="70"/>
      <c r="AI64" s="69"/>
      <c r="AJ64" s="64"/>
      <c r="AK64" s="65"/>
      <c r="AL64" s="65"/>
      <c r="AM64" s="68"/>
      <c r="AN64" s="69"/>
      <c r="AO64" s="64"/>
      <c r="AP64" s="65"/>
      <c r="AQ64" s="65"/>
      <c r="AR64" s="68"/>
      <c r="AS64" s="69"/>
      <c r="AT64" s="64"/>
      <c r="AU64" s="65"/>
      <c r="AV64" s="65"/>
      <c r="AW64" s="70"/>
      <c r="AX64" s="69"/>
    </row>
    <row r="65" spans="1:50" s="61" customFormat="1" ht="159.75" customHeight="1" x14ac:dyDescent="0.2">
      <c r="A65" s="76" t="s">
        <v>189</v>
      </c>
      <c r="B65" s="63" t="s">
        <v>101</v>
      </c>
      <c r="C65" s="104" t="s">
        <v>98</v>
      </c>
      <c r="D65" s="64">
        <f>K65+P65+U65+Z65+AE65+AJ65+AO65+AT65</f>
        <v>4</v>
      </c>
      <c r="E65" s="65">
        <f t="shared" ref="E65:E71" si="106">PRODUCT(D65,36)</f>
        <v>144</v>
      </c>
      <c r="F65" s="66">
        <f>SUM(M65,R65,W65,AB65,AG65,AL65,AQ65,AV65)</f>
        <v>68</v>
      </c>
      <c r="G65" s="67">
        <v>34</v>
      </c>
      <c r="H65" s="65">
        <v>34</v>
      </c>
      <c r="I65" s="65">
        <v>0</v>
      </c>
      <c r="J65" s="68">
        <f>SUM(N65,S65,X65,AC65,AH65,AM65,AR65,AW65)</f>
        <v>76</v>
      </c>
      <c r="K65" s="64"/>
      <c r="L65" s="65"/>
      <c r="M65" s="65"/>
      <c r="N65" s="68"/>
      <c r="O65" s="69"/>
      <c r="P65" s="64"/>
      <c r="Q65" s="65"/>
      <c r="R65" s="65"/>
      <c r="S65" s="70"/>
      <c r="T65" s="69"/>
      <c r="U65" s="64">
        <v>4</v>
      </c>
      <c r="V65" s="65">
        <f>U65*36</f>
        <v>144</v>
      </c>
      <c r="W65" s="65">
        <f>U65*W$19</f>
        <v>68</v>
      </c>
      <c r="X65" s="68">
        <f t="shared" ref="X65" si="107">V65-W65</f>
        <v>76</v>
      </c>
      <c r="Y65" s="69" t="s">
        <v>18</v>
      </c>
      <c r="Z65" s="64"/>
      <c r="AA65" s="65"/>
      <c r="AB65" s="65"/>
      <c r="AC65" s="70"/>
      <c r="AD65" s="69"/>
      <c r="AE65" s="64"/>
      <c r="AF65" s="65"/>
      <c r="AG65" s="65"/>
      <c r="AH65" s="70"/>
      <c r="AI65" s="69"/>
      <c r="AJ65" s="64"/>
      <c r="AK65" s="65"/>
      <c r="AL65" s="65"/>
      <c r="AM65" s="68"/>
      <c r="AN65" s="69"/>
      <c r="AO65" s="64"/>
      <c r="AP65" s="65"/>
      <c r="AQ65" s="65"/>
      <c r="AR65" s="68"/>
      <c r="AS65" s="69"/>
      <c r="AT65" s="64"/>
      <c r="AU65" s="65"/>
      <c r="AV65" s="65"/>
      <c r="AW65" s="70"/>
      <c r="AX65" s="69"/>
    </row>
    <row r="66" spans="1:50" s="61" customFormat="1" ht="118.5" customHeight="1" x14ac:dyDescent="0.2">
      <c r="A66" s="76" t="s">
        <v>190</v>
      </c>
      <c r="B66" s="63" t="s">
        <v>109</v>
      </c>
      <c r="C66" s="104" t="s">
        <v>110</v>
      </c>
      <c r="D66" s="64">
        <f t="shared" ref="D66" si="108">K66+P66+U66+Z66+AE66+AJ66+AO66+AT66</f>
        <v>3</v>
      </c>
      <c r="E66" s="65">
        <f t="shared" si="106"/>
        <v>108</v>
      </c>
      <c r="F66" s="66">
        <f t="shared" ref="F66" si="109">SUM(M66,R66,W66,AB66,AG66,AL66,AQ66,AV66)</f>
        <v>51</v>
      </c>
      <c r="G66" s="67">
        <v>34</v>
      </c>
      <c r="H66" s="65">
        <v>17</v>
      </c>
      <c r="I66" s="65">
        <v>0</v>
      </c>
      <c r="J66" s="68">
        <f t="shared" ref="J66" si="110">SUM(N66,S66,X66,AC66,AH66,AM66,AR66,AW66)</f>
        <v>57</v>
      </c>
      <c r="K66" s="64"/>
      <c r="L66" s="103"/>
      <c r="M66" s="65"/>
      <c r="N66" s="68"/>
      <c r="O66" s="69"/>
      <c r="P66" s="64"/>
      <c r="Q66" s="65"/>
      <c r="R66" s="65"/>
      <c r="S66" s="68"/>
      <c r="T66" s="69"/>
      <c r="U66" s="64">
        <v>3</v>
      </c>
      <c r="V66" s="65">
        <f>PRODUCT(U66,36)</f>
        <v>108</v>
      </c>
      <c r="W66" s="65">
        <v>51</v>
      </c>
      <c r="X66" s="68">
        <f>V66-W66</f>
        <v>57</v>
      </c>
      <c r="Y66" s="69" t="s">
        <v>17</v>
      </c>
      <c r="Z66" s="64"/>
      <c r="AA66" s="65"/>
      <c r="AB66" s="65"/>
      <c r="AC66" s="70"/>
      <c r="AD66" s="69"/>
      <c r="AE66" s="64"/>
      <c r="AF66" s="65"/>
      <c r="AG66" s="65"/>
      <c r="AH66" s="70"/>
      <c r="AI66" s="69"/>
      <c r="AJ66" s="64"/>
      <c r="AK66" s="65"/>
      <c r="AL66" s="65"/>
      <c r="AM66" s="68"/>
      <c r="AN66" s="69"/>
      <c r="AO66" s="64"/>
      <c r="AP66" s="65"/>
      <c r="AQ66" s="65"/>
      <c r="AR66" s="68"/>
      <c r="AS66" s="69"/>
      <c r="AT66" s="64"/>
      <c r="AU66" s="65"/>
      <c r="AV66" s="65"/>
      <c r="AW66" s="70"/>
      <c r="AX66" s="69"/>
    </row>
    <row r="67" spans="1:50" s="61" customFormat="1" ht="129.75" customHeight="1" x14ac:dyDescent="0.2">
      <c r="A67" s="62" t="s">
        <v>191</v>
      </c>
      <c r="B67" s="63" t="s">
        <v>241</v>
      </c>
      <c r="C67" s="104" t="s">
        <v>84</v>
      </c>
      <c r="D67" s="64">
        <f>K67+P67+U67+Z67+AE67+AJ67+AO67+AT67</f>
        <v>2</v>
      </c>
      <c r="E67" s="65">
        <f t="shared" ref="E67" si="111">PRODUCT(D67,36)</f>
        <v>72</v>
      </c>
      <c r="F67" s="66">
        <f t="shared" ref="F67" si="112">SUM(M67,R67,W67,AB67,AG67,AL67,AQ67,AV67)</f>
        <v>34</v>
      </c>
      <c r="G67" s="67">
        <v>17</v>
      </c>
      <c r="H67" s="65">
        <v>17</v>
      </c>
      <c r="I67" s="65">
        <v>0</v>
      </c>
      <c r="J67" s="68">
        <f t="shared" ref="J67" si="113">SUM(N67,S67,X67,AC67,AH67,AM67,AR67,AW67)</f>
        <v>38</v>
      </c>
      <c r="K67" s="64"/>
      <c r="L67" s="103"/>
      <c r="M67" s="65"/>
      <c r="N67" s="68"/>
      <c r="O67" s="69"/>
      <c r="P67" s="64"/>
      <c r="Q67" s="65"/>
      <c r="R67" s="65"/>
      <c r="S67" s="68"/>
      <c r="T67" s="69"/>
      <c r="U67" s="64"/>
      <c r="V67" s="65"/>
      <c r="W67" s="65"/>
      <c r="X67" s="68"/>
      <c r="Y67" s="69"/>
      <c r="Z67" s="64">
        <v>2</v>
      </c>
      <c r="AA67" s="65">
        <f>PRODUCT(Z67,36)</f>
        <v>72</v>
      </c>
      <c r="AB67" s="65">
        <f>Z67*AB$19</f>
        <v>34</v>
      </c>
      <c r="AC67" s="68">
        <f>AA67-AB67</f>
        <v>38</v>
      </c>
      <c r="AD67" s="69" t="s">
        <v>17</v>
      </c>
      <c r="AE67" s="64"/>
      <c r="AF67" s="65"/>
      <c r="AG67" s="65"/>
      <c r="AH67" s="70"/>
      <c r="AI67" s="69"/>
      <c r="AJ67" s="64"/>
      <c r="AK67" s="65"/>
      <c r="AL67" s="65"/>
      <c r="AM67" s="68"/>
      <c r="AN67" s="69"/>
      <c r="AO67" s="64"/>
      <c r="AP67" s="65"/>
      <c r="AQ67" s="65"/>
      <c r="AR67" s="68"/>
      <c r="AS67" s="69"/>
      <c r="AT67" s="64"/>
      <c r="AU67" s="65"/>
      <c r="AV67" s="65"/>
      <c r="AW67" s="70"/>
      <c r="AX67" s="69"/>
    </row>
    <row r="68" spans="1:50" s="61" customFormat="1" ht="122.25" customHeight="1" x14ac:dyDescent="0.2">
      <c r="A68" s="62" t="s">
        <v>235</v>
      </c>
      <c r="B68" s="297" t="s">
        <v>271</v>
      </c>
      <c r="C68" s="104" t="s">
        <v>111</v>
      </c>
      <c r="D68" s="64">
        <f t="shared" ref="D68:D71" si="114">K68+P68+U68+Z68+AE68+AJ68+AO68+AT68</f>
        <v>4</v>
      </c>
      <c r="E68" s="65">
        <f t="shared" si="106"/>
        <v>144</v>
      </c>
      <c r="F68" s="66">
        <f t="shared" si="94"/>
        <v>68</v>
      </c>
      <c r="G68" s="67">
        <v>34</v>
      </c>
      <c r="H68" s="65">
        <v>34</v>
      </c>
      <c r="I68" s="65">
        <v>0</v>
      </c>
      <c r="J68" s="68">
        <f t="shared" si="95"/>
        <v>76</v>
      </c>
      <c r="K68" s="64"/>
      <c r="L68" s="103"/>
      <c r="M68" s="65"/>
      <c r="N68" s="68"/>
      <c r="O68" s="69"/>
      <c r="P68" s="64"/>
      <c r="Q68" s="65"/>
      <c r="R68" s="65"/>
      <c r="S68" s="68"/>
      <c r="T68" s="69"/>
      <c r="U68" s="64"/>
      <c r="V68" s="65"/>
      <c r="W68" s="65"/>
      <c r="X68" s="68"/>
      <c r="Y68" s="69"/>
      <c r="Z68" s="64">
        <v>4</v>
      </c>
      <c r="AA68" s="65">
        <f>PRODUCT(Z68,36)</f>
        <v>144</v>
      </c>
      <c r="AB68" s="65">
        <v>68</v>
      </c>
      <c r="AC68" s="68">
        <f>AA68-AB68</f>
        <v>76</v>
      </c>
      <c r="AD68" s="69" t="s">
        <v>18</v>
      </c>
      <c r="AE68" s="64"/>
      <c r="AF68" s="65"/>
      <c r="AG68" s="65"/>
      <c r="AH68" s="68"/>
      <c r="AI68" s="69"/>
      <c r="AJ68" s="64"/>
      <c r="AK68" s="65"/>
      <c r="AL68" s="65"/>
      <c r="AM68" s="68"/>
      <c r="AN68" s="69"/>
      <c r="AO68" s="64"/>
      <c r="AP68" s="65"/>
      <c r="AQ68" s="65"/>
      <c r="AR68" s="68"/>
      <c r="AS68" s="69"/>
      <c r="AT68" s="64"/>
      <c r="AU68" s="65"/>
      <c r="AV68" s="65"/>
      <c r="AW68" s="70"/>
      <c r="AX68" s="69"/>
    </row>
    <row r="69" spans="1:50" s="313" customFormat="1" ht="122.25" customHeight="1" x14ac:dyDescent="0.2">
      <c r="A69" s="312" t="s">
        <v>243</v>
      </c>
      <c r="B69" s="297" t="s">
        <v>272</v>
      </c>
      <c r="C69" s="305" t="s">
        <v>111</v>
      </c>
      <c r="D69" s="299">
        <f t="shared" si="114"/>
        <v>2</v>
      </c>
      <c r="E69" s="300">
        <f t="shared" si="106"/>
        <v>72</v>
      </c>
      <c r="F69" s="301">
        <v>34</v>
      </c>
      <c r="G69" s="302">
        <v>17</v>
      </c>
      <c r="H69" s="300">
        <v>17</v>
      </c>
      <c r="I69" s="300">
        <v>0</v>
      </c>
      <c r="J69" s="303">
        <f t="shared" si="95"/>
        <v>38</v>
      </c>
      <c r="K69" s="299"/>
      <c r="L69" s="307"/>
      <c r="M69" s="300"/>
      <c r="N69" s="303"/>
      <c r="O69" s="304"/>
      <c r="P69" s="299"/>
      <c r="Q69" s="300"/>
      <c r="R69" s="300"/>
      <c r="S69" s="303"/>
      <c r="T69" s="304"/>
      <c r="U69" s="299"/>
      <c r="V69" s="300"/>
      <c r="W69" s="300"/>
      <c r="X69" s="300"/>
      <c r="Y69" s="304"/>
      <c r="Z69" s="299">
        <v>2</v>
      </c>
      <c r="AA69" s="300">
        <f t="shared" ref="AA69" si="115">PRODUCT(Z69,36)</f>
        <v>72</v>
      </c>
      <c r="AB69" s="300">
        <v>34</v>
      </c>
      <c r="AC69" s="303">
        <f t="shared" ref="AC69" si="116">AA69-AB69</f>
        <v>38</v>
      </c>
      <c r="AD69" s="304" t="s">
        <v>17</v>
      </c>
      <c r="AE69" s="299"/>
      <c r="AF69" s="300"/>
      <c r="AG69" s="300"/>
      <c r="AH69" s="303"/>
      <c r="AI69" s="304"/>
      <c r="AJ69" s="299"/>
      <c r="AK69" s="300"/>
      <c r="AL69" s="300"/>
      <c r="AM69" s="303"/>
      <c r="AN69" s="304"/>
      <c r="AO69" s="299"/>
      <c r="AP69" s="300"/>
      <c r="AQ69" s="300"/>
      <c r="AR69" s="303"/>
      <c r="AS69" s="304"/>
      <c r="AT69" s="299"/>
      <c r="AU69" s="300"/>
      <c r="AV69" s="300"/>
      <c r="AW69" s="306"/>
      <c r="AX69" s="304"/>
    </row>
    <row r="70" spans="1:50" s="61" customFormat="1" ht="167.25" customHeight="1" x14ac:dyDescent="0.2">
      <c r="A70" s="62" t="s">
        <v>192</v>
      </c>
      <c r="B70" s="297" t="s">
        <v>273</v>
      </c>
      <c r="C70" s="305" t="s">
        <v>111</v>
      </c>
      <c r="D70" s="299">
        <f>K70+P70+U70+Z70+AE70+AJ70+AO70+AT70</f>
        <v>3</v>
      </c>
      <c r="E70" s="300">
        <f>PRODUCT(D70,36)</f>
        <v>108</v>
      </c>
      <c r="F70" s="301">
        <f>SUM(M70,R70,W70,AB70,AG70,AL70,AQ70,AV70)</f>
        <v>51</v>
      </c>
      <c r="G70" s="302">
        <v>17</v>
      </c>
      <c r="H70" s="300">
        <v>34</v>
      </c>
      <c r="I70" s="300">
        <v>0</v>
      </c>
      <c r="J70" s="303">
        <f>SUM(N70,S70,X70,AC70,AH70,AM70,AR70,AW70)</f>
        <v>57</v>
      </c>
      <c r="K70" s="299"/>
      <c r="L70" s="300"/>
      <c r="M70" s="300"/>
      <c r="N70" s="303"/>
      <c r="O70" s="304"/>
      <c r="P70" s="299"/>
      <c r="Q70" s="300"/>
      <c r="R70" s="300"/>
      <c r="S70" s="306"/>
      <c r="T70" s="304"/>
      <c r="U70" s="299"/>
      <c r="V70" s="300"/>
      <c r="W70" s="300"/>
      <c r="X70" s="300"/>
      <c r="Y70" s="304"/>
      <c r="Z70" s="299">
        <v>3</v>
      </c>
      <c r="AA70" s="300">
        <f>PRODUCT(Z70,36)</f>
        <v>108</v>
      </c>
      <c r="AB70" s="300">
        <v>51</v>
      </c>
      <c r="AC70" s="303">
        <f>AA70-AB70</f>
        <v>57</v>
      </c>
      <c r="AD70" s="304" t="s">
        <v>18</v>
      </c>
      <c r="AE70" s="314"/>
      <c r="AF70" s="65"/>
      <c r="AG70" s="65"/>
      <c r="AH70" s="68"/>
      <c r="AI70" s="69"/>
      <c r="AJ70" s="64"/>
      <c r="AK70" s="65"/>
      <c r="AL70" s="65"/>
      <c r="AM70" s="68"/>
      <c r="AN70" s="69"/>
      <c r="AO70" s="64"/>
      <c r="AP70" s="65"/>
      <c r="AQ70" s="65"/>
      <c r="AR70" s="68"/>
      <c r="AS70" s="69"/>
      <c r="AT70" s="64"/>
      <c r="AU70" s="65"/>
      <c r="AV70" s="65"/>
      <c r="AW70" s="70"/>
      <c r="AX70" s="69"/>
    </row>
    <row r="71" spans="1:50" s="61" customFormat="1" ht="144.75" customHeight="1" x14ac:dyDescent="0.2">
      <c r="A71" s="62" t="s">
        <v>236</v>
      </c>
      <c r="B71" s="63" t="s">
        <v>245</v>
      </c>
      <c r="C71" s="288" t="s">
        <v>246</v>
      </c>
      <c r="D71" s="64">
        <f t="shared" si="114"/>
        <v>2</v>
      </c>
      <c r="E71" s="65">
        <f t="shared" si="106"/>
        <v>72</v>
      </c>
      <c r="F71" s="66">
        <f t="shared" si="94"/>
        <v>34</v>
      </c>
      <c r="G71" s="67">
        <v>17</v>
      </c>
      <c r="H71" s="65">
        <v>0</v>
      </c>
      <c r="I71" s="65">
        <v>17</v>
      </c>
      <c r="J71" s="68">
        <f t="shared" si="95"/>
        <v>38</v>
      </c>
      <c r="K71" s="64"/>
      <c r="L71" s="65"/>
      <c r="M71" s="65"/>
      <c r="N71" s="68"/>
      <c r="O71" s="69"/>
      <c r="P71" s="64"/>
      <c r="Q71" s="300"/>
      <c r="R71" s="300"/>
      <c r="S71" s="303"/>
      <c r="T71" s="304"/>
      <c r="U71" s="299"/>
      <c r="V71" s="300"/>
      <c r="W71" s="300"/>
      <c r="X71" s="300"/>
      <c r="Y71" s="69"/>
      <c r="Z71" s="64"/>
      <c r="AA71" s="65"/>
      <c r="AB71" s="65"/>
      <c r="AC71" s="68"/>
      <c r="AD71" s="69"/>
      <c r="AE71" s="64">
        <v>2</v>
      </c>
      <c r="AF71" s="65">
        <f>AE71*36</f>
        <v>72</v>
      </c>
      <c r="AG71" s="65">
        <f>AE71*AG$19</f>
        <v>34</v>
      </c>
      <c r="AH71" s="68">
        <f t="shared" ref="AH71" si="117">AF71-AG71</f>
        <v>38</v>
      </c>
      <c r="AI71" s="69" t="s">
        <v>17</v>
      </c>
      <c r="AJ71" s="64"/>
      <c r="AK71" s="65"/>
      <c r="AL71" s="65"/>
      <c r="AM71" s="68"/>
      <c r="AN71" s="69"/>
      <c r="AO71" s="64"/>
      <c r="AP71" s="65"/>
      <c r="AQ71" s="65"/>
      <c r="AR71" s="68"/>
      <c r="AS71" s="69"/>
      <c r="AT71" s="64"/>
      <c r="AU71" s="65"/>
      <c r="AV71" s="65"/>
      <c r="AW71" s="70"/>
      <c r="AX71" s="69"/>
    </row>
    <row r="72" spans="1:50" s="61" customFormat="1" ht="122.25" customHeight="1" x14ac:dyDescent="0.2">
      <c r="A72" s="62" t="s">
        <v>193</v>
      </c>
      <c r="B72" s="63" t="s">
        <v>142</v>
      </c>
      <c r="C72" s="104" t="s">
        <v>106</v>
      </c>
      <c r="D72" s="64">
        <v>4</v>
      </c>
      <c r="E72" s="65">
        <f>PRODUCT(D72,36)</f>
        <v>144</v>
      </c>
      <c r="F72" s="66">
        <f t="shared" si="94"/>
        <v>68</v>
      </c>
      <c r="G72" s="67">
        <v>34</v>
      </c>
      <c r="H72" s="65">
        <v>34</v>
      </c>
      <c r="I72" s="65">
        <v>0</v>
      </c>
      <c r="J72" s="68">
        <f t="shared" si="95"/>
        <v>76</v>
      </c>
      <c r="K72" s="64"/>
      <c r="L72" s="65"/>
      <c r="M72" s="65"/>
      <c r="N72" s="68"/>
      <c r="O72" s="69"/>
      <c r="P72" s="64"/>
      <c r="Q72" s="103"/>
      <c r="R72" s="65"/>
      <c r="S72" s="70"/>
      <c r="T72" s="69"/>
      <c r="U72" s="64"/>
      <c r="V72" s="65"/>
      <c r="W72" s="65"/>
      <c r="X72" s="68"/>
      <c r="Y72" s="69"/>
      <c r="Z72" s="64"/>
      <c r="AA72" s="65"/>
      <c r="AB72" s="65"/>
      <c r="AC72" s="68"/>
      <c r="AD72" s="69"/>
      <c r="AE72" s="64">
        <v>4</v>
      </c>
      <c r="AF72" s="65">
        <f>AE72*36</f>
        <v>144</v>
      </c>
      <c r="AG72" s="65">
        <v>68</v>
      </c>
      <c r="AH72" s="68">
        <f>AF72-AG72</f>
        <v>76</v>
      </c>
      <c r="AI72" s="69" t="s">
        <v>18</v>
      </c>
      <c r="AJ72" s="64"/>
      <c r="AK72" s="65"/>
      <c r="AL72" s="65"/>
      <c r="AM72" s="68"/>
      <c r="AN72" s="69"/>
      <c r="AO72" s="64"/>
      <c r="AP72" s="65"/>
      <c r="AQ72" s="65"/>
      <c r="AR72" s="68"/>
      <c r="AS72" s="69"/>
      <c r="AT72" s="64"/>
      <c r="AU72" s="65"/>
      <c r="AV72" s="65"/>
      <c r="AW72" s="70"/>
      <c r="AX72" s="69"/>
    </row>
    <row r="73" spans="1:50" s="61" customFormat="1" ht="122.25" customHeight="1" x14ac:dyDescent="0.2">
      <c r="A73" s="312" t="s">
        <v>194</v>
      </c>
      <c r="B73" s="297" t="s">
        <v>274</v>
      </c>
      <c r="C73" s="305" t="s">
        <v>111</v>
      </c>
      <c r="D73" s="299">
        <f t="shared" ref="D73:D74" si="118">K73+P73+U73+Z73+AE73+AJ73+AO73+AT73</f>
        <v>2</v>
      </c>
      <c r="E73" s="300">
        <f t="shared" ref="E73:E74" si="119">PRODUCT(D73,36)</f>
        <v>72</v>
      </c>
      <c r="F73" s="301">
        <f t="shared" si="94"/>
        <v>34</v>
      </c>
      <c r="G73" s="302">
        <v>17</v>
      </c>
      <c r="H73" s="300">
        <v>17</v>
      </c>
      <c r="I73" s="300">
        <v>0</v>
      </c>
      <c r="J73" s="303">
        <f t="shared" si="95"/>
        <v>38</v>
      </c>
      <c r="K73" s="299"/>
      <c r="L73" s="300"/>
      <c r="M73" s="300"/>
      <c r="N73" s="303"/>
      <c r="O73" s="304"/>
      <c r="P73" s="299"/>
      <c r="Q73" s="300"/>
      <c r="R73" s="300"/>
      <c r="S73" s="306"/>
      <c r="T73" s="304"/>
      <c r="U73" s="299"/>
      <c r="V73" s="300"/>
      <c r="W73" s="300"/>
      <c r="X73" s="303"/>
      <c r="Y73" s="304"/>
      <c r="Z73" s="299"/>
      <c r="AA73" s="300"/>
      <c r="AB73" s="300"/>
      <c r="AC73" s="303"/>
      <c r="AD73" s="304"/>
      <c r="AE73" s="299"/>
      <c r="AF73" s="300"/>
      <c r="AG73" s="300"/>
      <c r="AH73" s="303"/>
      <c r="AI73" s="304"/>
      <c r="AJ73" s="299">
        <v>2</v>
      </c>
      <c r="AK73" s="300">
        <f t="shared" ref="AK73" si="120">AJ73*36</f>
        <v>72</v>
      </c>
      <c r="AL73" s="300">
        <f t="shared" ref="AL73" si="121">AJ73*AL$19</f>
        <v>34</v>
      </c>
      <c r="AM73" s="303">
        <f t="shared" ref="AM73" si="122">AK73-AL73</f>
        <v>38</v>
      </c>
      <c r="AN73" s="304" t="s">
        <v>17</v>
      </c>
      <c r="AO73" s="299"/>
      <c r="AP73" s="65"/>
      <c r="AQ73" s="65"/>
      <c r="AR73" s="68"/>
      <c r="AS73" s="69"/>
      <c r="AT73" s="64"/>
      <c r="AU73" s="65"/>
      <c r="AV73" s="65"/>
      <c r="AW73" s="70"/>
      <c r="AX73" s="69"/>
    </row>
    <row r="74" spans="1:50" s="61" customFormat="1" ht="201" customHeight="1" x14ac:dyDescent="0.2">
      <c r="A74" s="62" t="s">
        <v>237</v>
      </c>
      <c r="B74" s="297" t="s">
        <v>275</v>
      </c>
      <c r="C74" s="305" t="s">
        <v>111</v>
      </c>
      <c r="D74" s="299">
        <f t="shared" si="118"/>
        <v>3</v>
      </c>
      <c r="E74" s="300">
        <f t="shared" si="119"/>
        <v>108</v>
      </c>
      <c r="F74" s="301">
        <f t="shared" si="94"/>
        <v>51</v>
      </c>
      <c r="G74" s="302">
        <v>34</v>
      </c>
      <c r="H74" s="300">
        <v>17</v>
      </c>
      <c r="I74" s="300">
        <v>0</v>
      </c>
      <c r="J74" s="303">
        <f t="shared" si="95"/>
        <v>57</v>
      </c>
      <c r="K74" s="299"/>
      <c r="L74" s="300"/>
      <c r="M74" s="300"/>
      <c r="N74" s="303"/>
      <c r="O74" s="304"/>
      <c r="P74" s="299"/>
      <c r="Q74" s="300"/>
      <c r="R74" s="300"/>
      <c r="S74" s="306"/>
      <c r="T74" s="304"/>
      <c r="U74" s="299"/>
      <c r="V74" s="300"/>
      <c r="W74" s="300"/>
      <c r="X74" s="303"/>
      <c r="Y74" s="304"/>
      <c r="Z74" s="299"/>
      <c r="AA74" s="300"/>
      <c r="AB74" s="300"/>
      <c r="AC74" s="303"/>
      <c r="AD74" s="304"/>
      <c r="AE74" s="299"/>
      <c r="AF74" s="300"/>
      <c r="AG74" s="300"/>
      <c r="AH74" s="303"/>
      <c r="AI74" s="304"/>
      <c r="AJ74" s="299"/>
      <c r="AK74" s="300"/>
      <c r="AL74" s="300"/>
      <c r="AM74" s="303"/>
      <c r="AN74" s="304"/>
      <c r="AO74" s="299">
        <v>3</v>
      </c>
      <c r="AP74" s="65">
        <f t="shared" ref="AP74" si="123">AO74*36</f>
        <v>108</v>
      </c>
      <c r="AQ74" s="65">
        <f t="shared" ref="AQ74" si="124">AO74*AQ$19</f>
        <v>51</v>
      </c>
      <c r="AR74" s="68">
        <f t="shared" ref="AR74" si="125">AP74-AQ74</f>
        <v>57</v>
      </c>
      <c r="AS74" s="69" t="s">
        <v>17</v>
      </c>
      <c r="AT74" s="64"/>
      <c r="AU74" s="65"/>
      <c r="AV74" s="65"/>
      <c r="AW74" s="70"/>
      <c r="AX74" s="69"/>
    </row>
    <row r="75" spans="1:50" s="61" customFormat="1" ht="122.25" customHeight="1" x14ac:dyDescent="0.2">
      <c r="A75" s="62" t="s">
        <v>195</v>
      </c>
      <c r="B75" s="63" t="s">
        <v>276</v>
      </c>
      <c r="C75" s="104" t="s">
        <v>111</v>
      </c>
      <c r="D75" s="64">
        <v>3</v>
      </c>
      <c r="E75" s="65">
        <f t="shared" ref="E75:E79" si="126">PRODUCT(D75,36)</f>
        <v>108</v>
      </c>
      <c r="F75" s="66">
        <f t="shared" si="94"/>
        <v>51</v>
      </c>
      <c r="G75" s="67">
        <v>17</v>
      </c>
      <c r="H75" s="65">
        <v>34</v>
      </c>
      <c r="I75" s="65">
        <v>0</v>
      </c>
      <c r="J75" s="68">
        <f t="shared" si="95"/>
        <v>57</v>
      </c>
      <c r="K75" s="64"/>
      <c r="L75" s="65"/>
      <c r="M75" s="65"/>
      <c r="N75" s="68"/>
      <c r="O75" s="69"/>
      <c r="P75" s="64"/>
      <c r="Q75" s="65"/>
      <c r="R75" s="65"/>
      <c r="S75" s="70"/>
      <c r="T75" s="69"/>
      <c r="U75" s="64"/>
      <c r="V75" s="65"/>
      <c r="W75" s="65"/>
      <c r="X75" s="70"/>
      <c r="Y75" s="69"/>
      <c r="Z75" s="64"/>
      <c r="AA75" s="65"/>
      <c r="AB75" s="65"/>
      <c r="AC75" s="70"/>
      <c r="AD75" s="69"/>
      <c r="AE75" s="64"/>
      <c r="AF75" s="65"/>
      <c r="AG75" s="65"/>
      <c r="AH75" s="70"/>
      <c r="AI75" s="69"/>
      <c r="AJ75" s="64"/>
      <c r="AK75" s="65"/>
      <c r="AL75" s="65"/>
      <c r="AM75" s="70"/>
      <c r="AN75" s="69"/>
      <c r="AO75" s="64">
        <v>3</v>
      </c>
      <c r="AP75" s="65">
        <f>PRODUCT(AO75,36)</f>
        <v>108</v>
      </c>
      <c r="AQ75" s="65">
        <v>51</v>
      </c>
      <c r="AR75" s="68">
        <f>AP75-AQ75</f>
        <v>57</v>
      </c>
      <c r="AS75" s="69" t="s">
        <v>18</v>
      </c>
      <c r="AT75" s="64"/>
      <c r="AU75" s="65"/>
      <c r="AV75" s="65"/>
      <c r="AW75" s="68"/>
      <c r="AX75" s="69"/>
    </row>
    <row r="76" spans="1:50" s="61" customFormat="1" ht="151.9" customHeight="1" x14ac:dyDescent="0.2">
      <c r="A76" s="62" t="s">
        <v>238</v>
      </c>
      <c r="B76" s="63" t="s">
        <v>277</v>
      </c>
      <c r="C76" s="104" t="s">
        <v>111</v>
      </c>
      <c r="D76" s="64">
        <f>K76+P76+U76+Z76+AE76+AJ76+AO76+AT76</f>
        <v>2</v>
      </c>
      <c r="E76" s="65">
        <f t="shared" si="126"/>
        <v>72</v>
      </c>
      <c r="F76" s="66">
        <f t="shared" si="94"/>
        <v>0</v>
      </c>
      <c r="G76" s="67">
        <v>0</v>
      </c>
      <c r="H76" s="65">
        <v>0</v>
      </c>
      <c r="I76" s="65">
        <v>0</v>
      </c>
      <c r="J76" s="68">
        <f t="shared" si="95"/>
        <v>72</v>
      </c>
      <c r="K76" s="64"/>
      <c r="L76" s="65"/>
      <c r="M76" s="65"/>
      <c r="N76" s="68"/>
      <c r="O76" s="69"/>
      <c r="P76" s="64"/>
      <c r="Q76" s="65"/>
      <c r="R76" s="65"/>
      <c r="S76" s="70"/>
      <c r="T76" s="69"/>
      <c r="U76" s="64"/>
      <c r="V76" s="65"/>
      <c r="W76" s="65"/>
      <c r="X76" s="68"/>
      <c r="Y76" s="69"/>
      <c r="Z76" s="64"/>
      <c r="AA76" s="65"/>
      <c r="AB76" s="65"/>
      <c r="AC76" s="68"/>
      <c r="AD76" s="69"/>
      <c r="AE76" s="64"/>
      <c r="AF76" s="65"/>
      <c r="AG76" s="65"/>
      <c r="AH76" s="68"/>
      <c r="AI76" s="69"/>
      <c r="AJ76" s="64"/>
      <c r="AK76" s="65"/>
      <c r="AL76" s="65"/>
      <c r="AM76" s="70"/>
      <c r="AN76" s="69"/>
      <c r="AO76" s="64">
        <v>2</v>
      </c>
      <c r="AP76" s="65">
        <f>PRODUCT(AO76,36)</f>
        <v>72</v>
      </c>
      <c r="AQ76" s="65">
        <v>0</v>
      </c>
      <c r="AR76" s="68">
        <f>AP76-AQ76</f>
        <v>72</v>
      </c>
      <c r="AS76" s="69" t="s">
        <v>81</v>
      </c>
      <c r="AT76" s="64"/>
      <c r="AU76" s="65"/>
      <c r="AV76" s="65"/>
      <c r="AW76" s="68"/>
      <c r="AX76" s="69"/>
    </row>
    <row r="77" spans="1:50" s="61" customFormat="1" ht="122.25" customHeight="1" x14ac:dyDescent="0.2">
      <c r="A77" s="62" t="s">
        <v>239</v>
      </c>
      <c r="B77" s="63" t="s">
        <v>278</v>
      </c>
      <c r="C77" s="104" t="s">
        <v>111</v>
      </c>
      <c r="D77" s="64">
        <v>3</v>
      </c>
      <c r="E77" s="65">
        <f t="shared" si="126"/>
        <v>108</v>
      </c>
      <c r="F77" s="66">
        <f t="shared" si="94"/>
        <v>51</v>
      </c>
      <c r="G77" s="67">
        <v>34</v>
      </c>
      <c r="H77" s="65">
        <v>0</v>
      </c>
      <c r="I77" s="65">
        <v>17</v>
      </c>
      <c r="J77" s="68">
        <f t="shared" si="95"/>
        <v>57</v>
      </c>
      <c r="K77" s="64"/>
      <c r="L77" s="65"/>
      <c r="M77" s="65"/>
      <c r="N77" s="68"/>
      <c r="O77" s="69"/>
      <c r="P77" s="64"/>
      <c r="Q77" s="65"/>
      <c r="R77" s="65"/>
      <c r="S77" s="70"/>
      <c r="T77" s="69"/>
      <c r="U77" s="64"/>
      <c r="V77" s="65"/>
      <c r="W77" s="65"/>
      <c r="X77" s="68"/>
      <c r="Y77" s="69"/>
      <c r="Z77" s="64"/>
      <c r="AA77" s="65"/>
      <c r="AB77" s="65"/>
      <c r="AC77" s="68"/>
      <c r="AD77" s="69"/>
      <c r="AE77" s="64"/>
      <c r="AF77" s="65"/>
      <c r="AG77" s="65"/>
      <c r="AH77" s="68"/>
      <c r="AI77" s="69"/>
      <c r="AJ77" s="64"/>
      <c r="AK77" s="65"/>
      <c r="AL77" s="65"/>
      <c r="AM77" s="70"/>
      <c r="AN77" s="69"/>
      <c r="AO77" s="64">
        <v>3</v>
      </c>
      <c r="AP77" s="65">
        <f>PRODUCT(AO77,36)</f>
        <v>108</v>
      </c>
      <c r="AQ77" s="65">
        <v>51</v>
      </c>
      <c r="AR77" s="68">
        <f>AP77-AQ77</f>
        <v>57</v>
      </c>
      <c r="AS77" s="69" t="s">
        <v>18</v>
      </c>
      <c r="AT77" s="64"/>
      <c r="AU77" s="65"/>
      <c r="AV77" s="65"/>
      <c r="AW77" s="68"/>
      <c r="AX77" s="69"/>
    </row>
    <row r="78" spans="1:50" s="61" customFormat="1" ht="122.25" customHeight="1" x14ac:dyDescent="0.2">
      <c r="A78" s="62" t="s">
        <v>196</v>
      </c>
      <c r="B78" s="63" t="s">
        <v>279</v>
      </c>
      <c r="C78" s="104" t="s">
        <v>111</v>
      </c>
      <c r="D78" s="64">
        <v>2</v>
      </c>
      <c r="E78" s="65">
        <f t="shared" si="126"/>
        <v>72</v>
      </c>
      <c r="F78" s="66">
        <f t="shared" si="94"/>
        <v>24</v>
      </c>
      <c r="G78" s="67">
        <v>12</v>
      </c>
      <c r="H78" s="65">
        <v>0</v>
      </c>
      <c r="I78" s="65">
        <v>12</v>
      </c>
      <c r="J78" s="68">
        <f t="shared" si="95"/>
        <v>48</v>
      </c>
      <c r="K78" s="64"/>
      <c r="L78" s="65"/>
      <c r="M78" s="65"/>
      <c r="N78" s="68"/>
      <c r="O78" s="69"/>
      <c r="P78" s="64"/>
      <c r="Q78" s="65"/>
      <c r="R78" s="65"/>
      <c r="S78" s="70"/>
      <c r="T78" s="69"/>
      <c r="U78" s="64"/>
      <c r="V78" s="65"/>
      <c r="W78" s="65"/>
      <c r="X78" s="70"/>
      <c r="Y78" s="69"/>
      <c r="Z78" s="64"/>
      <c r="AA78" s="65"/>
      <c r="AB78" s="65"/>
      <c r="AC78" s="68"/>
      <c r="AD78" s="69"/>
      <c r="AE78" s="64"/>
      <c r="AF78" s="65"/>
      <c r="AG78" s="65"/>
      <c r="AH78" s="70"/>
      <c r="AI78" s="69"/>
      <c r="AJ78" s="64"/>
      <c r="AK78" s="65"/>
      <c r="AL78" s="65"/>
      <c r="AM78" s="68"/>
      <c r="AN78" s="69"/>
      <c r="AO78" s="64"/>
      <c r="AP78" s="65"/>
      <c r="AQ78" s="65"/>
      <c r="AR78" s="68"/>
      <c r="AS78" s="69"/>
      <c r="AT78" s="64">
        <v>2</v>
      </c>
      <c r="AU78" s="65">
        <f>AT78*36</f>
        <v>72</v>
      </c>
      <c r="AV78" s="65">
        <v>24</v>
      </c>
      <c r="AW78" s="68">
        <f>AU78-AV78</f>
        <v>48</v>
      </c>
      <c r="AX78" s="69" t="s">
        <v>17</v>
      </c>
    </row>
    <row r="79" spans="1:50" s="61" customFormat="1" ht="147" customHeight="1" x14ac:dyDescent="0.2">
      <c r="A79" s="62" t="s">
        <v>197</v>
      </c>
      <c r="B79" s="63" t="s">
        <v>280</v>
      </c>
      <c r="C79" s="104" t="s">
        <v>111</v>
      </c>
      <c r="D79" s="64">
        <f>K79+P79+U79+Z79+AE79+AJ79+AO79+AT79</f>
        <v>2</v>
      </c>
      <c r="E79" s="65">
        <f t="shared" si="126"/>
        <v>72</v>
      </c>
      <c r="F79" s="66">
        <f t="shared" si="94"/>
        <v>0</v>
      </c>
      <c r="G79" s="67">
        <v>0</v>
      </c>
      <c r="H79" s="65">
        <v>0</v>
      </c>
      <c r="I79" s="65">
        <v>0</v>
      </c>
      <c r="J79" s="68">
        <f t="shared" si="95"/>
        <v>72</v>
      </c>
      <c r="K79" s="64"/>
      <c r="L79" s="65"/>
      <c r="M79" s="65"/>
      <c r="N79" s="68"/>
      <c r="O79" s="69"/>
      <c r="P79" s="64"/>
      <c r="Q79" s="65"/>
      <c r="R79" s="65"/>
      <c r="S79" s="70"/>
      <c r="T79" s="69"/>
      <c r="U79" s="64"/>
      <c r="V79" s="65"/>
      <c r="W79" s="65"/>
      <c r="X79" s="70"/>
      <c r="Y79" s="69"/>
      <c r="Z79" s="64"/>
      <c r="AA79" s="65"/>
      <c r="AB79" s="65"/>
      <c r="AC79" s="70"/>
      <c r="AD79" s="69"/>
      <c r="AE79" s="64"/>
      <c r="AF79" s="65"/>
      <c r="AG79" s="65"/>
      <c r="AH79" s="70"/>
      <c r="AI79" s="69"/>
      <c r="AJ79" s="64"/>
      <c r="AK79" s="65"/>
      <c r="AL79" s="65"/>
      <c r="AM79" s="70"/>
      <c r="AN79" s="69"/>
      <c r="AO79" s="64"/>
      <c r="AP79" s="65"/>
      <c r="AQ79" s="65"/>
      <c r="AR79" s="68"/>
      <c r="AS79" s="69"/>
      <c r="AT79" s="64">
        <v>2</v>
      </c>
      <c r="AU79" s="65">
        <f>PRODUCT(AT79,36)</f>
        <v>72</v>
      </c>
      <c r="AV79" s="65">
        <v>0</v>
      </c>
      <c r="AW79" s="68">
        <f>AU79-AV79</f>
        <v>72</v>
      </c>
      <c r="AX79" s="69" t="s">
        <v>81</v>
      </c>
    </row>
    <row r="80" spans="1:50" s="61" customFormat="1" ht="122.25" customHeight="1" x14ac:dyDescent="0.2">
      <c r="A80" s="62" t="s">
        <v>198</v>
      </c>
      <c r="B80" s="63" t="s">
        <v>281</v>
      </c>
      <c r="C80" s="104" t="s">
        <v>111</v>
      </c>
      <c r="D80" s="64">
        <v>3</v>
      </c>
      <c r="E80" s="65">
        <v>108</v>
      </c>
      <c r="F80" s="66">
        <v>51</v>
      </c>
      <c r="G80" s="67">
        <v>0</v>
      </c>
      <c r="H80" s="65">
        <v>0</v>
      </c>
      <c r="I80" s="65">
        <v>51</v>
      </c>
      <c r="J80" s="68">
        <v>57</v>
      </c>
      <c r="K80" s="64"/>
      <c r="L80" s="65"/>
      <c r="M80" s="65"/>
      <c r="N80" s="68"/>
      <c r="O80" s="69"/>
      <c r="P80" s="64"/>
      <c r="Q80" s="300"/>
      <c r="R80" s="65"/>
      <c r="S80" s="68"/>
      <c r="T80" s="69"/>
      <c r="U80" s="64"/>
      <c r="V80" s="65"/>
      <c r="W80" s="65"/>
      <c r="X80" s="68"/>
      <c r="Y80" s="69"/>
      <c r="Z80" s="64"/>
      <c r="AA80" s="65"/>
      <c r="AB80" s="65"/>
      <c r="AC80" s="68"/>
      <c r="AD80" s="69"/>
      <c r="AE80" s="108">
        <v>1</v>
      </c>
      <c r="AF80" s="109">
        <v>36</v>
      </c>
      <c r="AG80" s="109">
        <v>17</v>
      </c>
      <c r="AH80" s="110">
        <v>19</v>
      </c>
      <c r="AI80" s="111" t="s">
        <v>17</v>
      </c>
      <c r="AJ80" s="64">
        <v>1</v>
      </c>
      <c r="AK80" s="65">
        <v>36</v>
      </c>
      <c r="AL80" s="65">
        <v>17</v>
      </c>
      <c r="AM80" s="68">
        <v>19</v>
      </c>
      <c r="AN80" s="69" t="s">
        <v>17</v>
      </c>
      <c r="AO80" s="64">
        <v>1</v>
      </c>
      <c r="AP80" s="65">
        <v>36</v>
      </c>
      <c r="AQ80" s="65">
        <v>17</v>
      </c>
      <c r="AR80" s="68">
        <v>19</v>
      </c>
      <c r="AS80" s="69" t="s">
        <v>17</v>
      </c>
      <c r="AT80" s="64"/>
      <c r="AU80" s="65"/>
      <c r="AV80" s="65"/>
      <c r="AW80" s="68"/>
      <c r="AX80" s="69"/>
    </row>
    <row r="81" spans="1:50" s="116" customFormat="1" ht="122.25" customHeight="1" x14ac:dyDescent="0.2">
      <c r="A81" s="113" t="s">
        <v>199</v>
      </c>
      <c r="B81" s="130" t="s">
        <v>185</v>
      </c>
      <c r="C81" s="288" t="s">
        <v>161</v>
      </c>
      <c r="D81" s="64">
        <f>K81+P81+U81+Z81+AE81+AJ81+AT81</f>
        <v>2</v>
      </c>
      <c r="E81" s="109">
        <f>PRODUCT(D81,36)</f>
        <v>72</v>
      </c>
      <c r="F81" s="111"/>
      <c r="G81" s="107"/>
      <c r="H81" s="109"/>
      <c r="I81" s="109"/>
      <c r="J81" s="111"/>
      <c r="K81" s="115">
        <v>1</v>
      </c>
      <c r="L81" s="65">
        <f>K81*36</f>
        <v>36</v>
      </c>
      <c r="M81" s="65"/>
      <c r="N81" s="68"/>
      <c r="O81" s="69"/>
      <c r="P81" s="108">
        <v>1</v>
      </c>
      <c r="Q81" s="65">
        <f>P81*36</f>
        <v>36</v>
      </c>
      <c r="R81" s="65"/>
      <c r="S81" s="70"/>
      <c r="T81" s="69"/>
      <c r="U81" s="108"/>
      <c r="V81" s="109"/>
      <c r="W81" s="109"/>
      <c r="X81" s="110"/>
      <c r="Y81" s="111"/>
      <c r="Z81" s="108"/>
      <c r="AA81" s="109"/>
      <c r="AB81" s="109"/>
      <c r="AC81" s="110"/>
      <c r="AD81" s="111"/>
      <c r="AE81" s="108"/>
      <c r="AF81" s="109"/>
      <c r="AG81" s="109"/>
      <c r="AH81" s="110"/>
      <c r="AI81" s="111"/>
      <c r="AJ81" s="108"/>
      <c r="AK81" s="109"/>
      <c r="AL81" s="109"/>
      <c r="AM81" s="110"/>
      <c r="AN81" s="111"/>
      <c r="AO81" s="108"/>
      <c r="AP81" s="109"/>
      <c r="AQ81" s="109"/>
      <c r="AR81" s="110"/>
      <c r="AS81" s="111"/>
      <c r="AT81" s="108"/>
      <c r="AU81" s="109"/>
      <c r="AV81" s="109"/>
      <c r="AW81" s="110"/>
      <c r="AX81" s="111"/>
    </row>
    <row r="82" spans="1:50" s="61" customFormat="1" ht="122.25" customHeight="1" x14ac:dyDescent="0.2">
      <c r="A82" s="79"/>
      <c r="B82" s="80"/>
      <c r="C82" s="81"/>
      <c r="D82" s="82"/>
      <c r="E82" s="83"/>
      <c r="F82" s="84"/>
      <c r="G82" s="85"/>
      <c r="H82" s="83"/>
      <c r="I82" s="83"/>
      <c r="J82" s="86"/>
      <c r="K82" s="82"/>
      <c r="L82" s="83"/>
      <c r="M82" s="83"/>
      <c r="N82" s="86"/>
      <c r="O82" s="87"/>
      <c r="P82" s="82"/>
      <c r="Q82" s="83"/>
      <c r="R82" s="83"/>
      <c r="S82" s="86"/>
      <c r="T82" s="87"/>
      <c r="U82" s="82"/>
      <c r="V82" s="83"/>
      <c r="W82" s="83"/>
      <c r="X82" s="88"/>
      <c r="Y82" s="87"/>
      <c r="Z82" s="82"/>
      <c r="AA82" s="83"/>
      <c r="AB82" s="83"/>
      <c r="AC82" s="88"/>
      <c r="AD82" s="87"/>
      <c r="AE82" s="82"/>
      <c r="AF82" s="83"/>
      <c r="AG82" s="83"/>
      <c r="AH82" s="88"/>
      <c r="AI82" s="87"/>
      <c r="AJ82" s="82"/>
      <c r="AK82" s="83"/>
      <c r="AL82" s="83"/>
      <c r="AM82" s="88"/>
      <c r="AN82" s="87"/>
      <c r="AO82" s="64"/>
      <c r="AP82" s="65"/>
      <c r="AQ82" s="65"/>
      <c r="AR82" s="68"/>
      <c r="AS82" s="69"/>
      <c r="AT82" s="64"/>
      <c r="AU82" s="65"/>
      <c r="AV82" s="65"/>
      <c r="AW82" s="68"/>
      <c r="AX82" s="69"/>
    </row>
    <row r="83" spans="1:50" s="61" customFormat="1" ht="122.25" customHeight="1" x14ac:dyDescent="0.2">
      <c r="A83" s="89"/>
      <c r="B83" s="90" t="s">
        <v>31</v>
      </c>
      <c r="C83" s="91" t="s">
        <v>16</v>
      </c>
      <c r="D83" s="82"/>
      <c r="E83" s="83"/>
      <c r="F83" s="87"/>
      <c r="G83" s="85"/>
      <c r="H83" s="83"/>
      <c r="I83" s="83"/>
      <c r="J83" s="88"/>
      <c r="K83" s="82"/>
      <c r="L83" s="83"/>
      <c r="M83" s="83"/>
      <c r="N83" s="86"/>
      <c r="O83" s="87"/>
      <c r="P83" s="82"/>
      <c r="Q83" s="83"/>
      <c r="R83" s="83"/>
      <c r="S83" s="93"/>
      <c r="T83" s="91"/>
      <c r="U83" s="82"/>
      <c r="V83" s="92"/>
      <c r="W83" s="92"/>
      <c r="X83" s="93"/>
      <c r="Y83" s="91"/>
      <c r="Z83" s="82"/>
      <c r="AA83" s="92"/>
      <c r="AB83" s="92"/>
      <c r="AC83" s="93"/>
      <c r="AD83" s="91"/>
      <c r="AE83" s="82"/>
      <c r="AF83" s="92"/>
      <c r="AG83" s="92"/>
      <c r="AH83" s="93"/>
      <c r="AI83" s="91"/>
      <c r="AJ83" s="82"/>
      <c r="AK83" s="92"/>
      <c r="AL83" s="92"/>
      <c r="AM83" s="93"/>
      <c r="AN83" s="91"/>
      <c r="AO83" s="64"/>
      <c r="AP83" s="94"/>
      <c r="AQ83" s="94"/>
      <c r="AR83" s="95"/>
      <c r="AS83" s="96"/>
      <c r="AT83" s="64"/>
      <c r="AU83" s="94"/>
      <c r="AV83" s="94"/>
      <c r="AW83" s="95"/>
      <c r="AX83" s="96"/>
    </row>
    <row r="84" spans="1:50" s="61" customFormat="1" ht="111.75" customHeight="1" x14ac:dyDescent="0.2">
      <c r="A84" s="97" t="s">
        <v>200</v>
      </c>
      <c r="B84" s="63" t="s">
        <v>164</v>
      </c>
      <c r="C84" s="71"/>
      <c r="D84" s="64">
        <f>K84+P84+U84+Z84+AE84+AJ84+AO84+AT84</f>
        <v>2</v>
      </c>
      <c r="E84" s="65">
        <f>PRODUCT(D84,36)</f>
        <v>72</v>
      </c>
      <c r="F84" s="66">
        <f>SUM(M84,R84,W84,AB84,AG84,AL84,AQ84,AV84)</f>
        <v>34</v>
      </c>
      <c r="G84" s="67">
        <v>17</v>
      </c>
      <c r="H84" s="65">
        <v>17</v>
      </c>
      <c r="I84" s="65">
        <v>0</v>
      </c>
      <c r="J84" s="68">
        <f>SUM(N84,S84,X84,AC84,AH84,AM84,AR84,AW84)</f>
        <v>38</v>
      </c>
      <c r="K84" s="64"/>
      <c r="L84" s="65"/>
      <c r="M84" s="65"/>
      <c r="N84" s="68"/>
      <c r="O84" s="70"/>
      <c r="P84" s="98"/>
      <c r="Q84" s="99"/>
      <c r="R84" s="99"/>
      <c r="S84" s="99"/>
      <c r="T84" s="100"/>
      <c r="U84" s="101"/>
      <c r="V84" s="65"/>
      <c r="W84" s="65"/>
      <c r="X84" s="68"/>
      <c r="Y84" s="69"/>
      <c r="Z84" s="64">
        <v>2</v>
      </c>
      <c r="AA84" s="65">
        <f>PRODUCT(Z84,36)</f>
        <v>72</v>
      </c>
      <c r="AB84" s="65">
        <f>Z84*AB$19</f>
        <v>34</v>
      </c>
      <c r="AC84" s="68">
        <f>AA84-AB84</f>
        <v>38</v>
      </c>
      <c r="AD84" s="69" t="s">
        <v>17</v>
      </c>
      <c r="AE84" s="64"/>
      <c r="AF84" s="65"/>
      <c r="AG84" s="65"/>
      <c r="AH84" s="70"/>
      <c r="AI84" s="69"/>
      <c r="AJ84" s="64"/>
      <c r="AK84" s="65"/>
      <c r="AL84" s="65"/>
      <c r="AM84" s="68"/>
      <c r="AN84" s="69"/>
      <c r="AO84" s="64"/>
      <c r="AP84" s="65"/>
      <c r="AQ84" s="65"/>
      <c r="AR84" s="68"/>
      <c r="AS84" s="69"/>
      <c r="AT84" s="64"/>
      <c r="AU84" s="65"/>
      <c r="AV84" s="65"/>
      <c r="AW84" s="68"/>
      <c r="AX84" s="69"/>
    </row>
    <row r="85" spans="1:50" s="61" customFormat="1" ht="111.75" customHeight="1" x14ac:dyDescent="0.2">
      <c r="A85" s="97"/>
      <c r="B85" s="63" t="s">
        <v>159</v>
      </c>
      <c r="C85" s="71" t="s">
        <v>160</v>
      </c>
      <c r="D85" s="64"/>
      <c r="E85" s="65"/>
      <c r="F85" s="66"/>
      <c r="G85" s="67"/>
      <c r="H85" s="65"/>
      <c r="I85" s="65"/>
      <c r="J85" s="70"/>
      <c r="K85" s="64"/>
      <c r="L85" s="65"/>
      <c r="M85" s="65"/>
      <c r="N85" s="68"/>
      <c r="O85" s="69"/>
      <c r="P85" s="64"/>
      <c r="Q85" s="65"/>
      <c r="R85" s="65"/>
      <c r="S85" s="70"/>
      <c r="T85" s="69"/>
      <c r="U85" s="64"/>
      <c r="V85" s="65"/>
      <c r="W85" s="65"/>
      <c r="X85" s="70"/>
      <c r="Y85" s="69"/>
      <c r="Z85" s="64"/>
      <c r="AA85" s="65"/>
      <c r="AB85" s="65"/>
      <c r="AC85" s="70"/>
      <c r="AD85" s="69"/>
      <c r="AE85" s="64"/>
      <c r="AF85" s="65"/>
      <c r="AG85" s="65"/>
      <c r="AH85" s="70"/>
      <c r="AI85" s="69"/>
      <c r="AJ85" s="64"/>
      <c r="AK85" s="65"/>
      <c r="AL85" s="65"/>
      <c r="AM85" s="70"/>
      <c r="AN85" s="69"/>
      <c r="AO85" s="64"/>
      <c r="AP85" s="65"/>
      <c r="AQ85" s="65"/>
      <c r="AR85" s="70"/>
      <c r="AS85" s="69"/>
      <c r="AT85" s="64"/>
      <c r="AU85" s="65"/>
      <c r="AV85" s="65"/>
      <c r="AW85" s="70"/>
      <c r="AX85" s="69"/>
    </row>
    <row r="86" spans="1:50" s="61" customFormat="1" ht="111.75" customHeight="1" x14ac:dyDescent="0.2">
      <c r="A86" s="97" t="s">
        <v>201</v>
      </c>
      <c r="B86" s="63" t="s">
        <v>144</v>
      </c>
      <c r="C86" s="71"/>
      <c r="D86" s="64">
        <f>K86+P86+U86+Z86+AE86+AJ86+AO86+AT86</f>
        <v>3</v>
      </c>
      <c r="E86" s="65">
        <f>PRODUCT(D86,36)</f>
        <v>108</v>
      </c>
      <c r="F86" s="66">
        <f>SUM(M86,R86,W86,AB86,AG86,AL86,AQ86,AV86)</f>
        <v>51</v>
      </c>
      <c r="G86" s="67">
        <v>17</v>
      </c>
      <c r="H86" s="65">
        <v>17</v>
      </c>
      <c r="I86" s="65">
        <v>17</v>
      </c>
      <c r="J86" s="68">
        <f>SUM(N86,S86,X86,AC86,AH86,AM86,AR86,AW86)</f>
        <v>57</v>
      </c>
      <c r="K86" s="64"/>
      <c r="L86" s="65"/>
      <c r="M86" s="65"/>
      <c r="N86" s="68"/>
      <c r="O86" s="70"/>
      <c r="P86" s="98"/>
      <c r="Q86" s="99"/>
      <c r="R86" s="99"/>
      <c r="S86" s="99"/>
      <c r="T86" s="100"/>
      <c r="U86" s="101"/>
      <c r="V86" s="65"/>
      <c r="W86" s="65"/>
      <c r="X86" s="68"/>
      <c r="Y86" s="69"/>
      <c r="Z86" s="64">
        <v>3</v>
      </c>
      <c r="AA86" s="65">
        <f>PRODUCT(Z86,36)</f>
        <v>108</v>
      </c>
      <c r="AB86" s="65">
        <v>51</v>
      </c>
      <c r="AC86" s="68">
        <f>AA86-AB86</f>
        <v>57</v>
      </c>
      <c r="AD86" s="304" t="s">
        <v>17</v>
      </c>
      <c r="AE86" s="64"/>
      <c r="AF86" s="65"/>
      <c r="AG86" s="65"/>
      <c r="AH86" s="70"/>
      <c r="AI86" s="69"/>
      <c r="AJ86" s="64"/>
      <c r="AK86" s="65"/>
      <c r="AL86" s="65"/>
      <c r="AM86" s="68"/>
      <c r="AN86" s="69"/>
      <c r="AO86" s="64"/>
      <c r="AP86" s="65"/>
      <c r="AQ86" s="65"/>
      <c r="AR86" s="68"/>
      <c r="AS86" s="69"/>
      <c r="AT86" s="64"/>
      <c r="AU86" s="65"/>
      <c r="AV86" s="65"/>
      <c r="AW86" s="68"/>
      <c r="AX86" s="69"/>
    </row>
    <row r="87" spans="1:50" s="61" customFormat="1" ht="111.75" customHeight="1" x14ac:dyDescent="0.2">
      <c r="A87" s="97"/>
      <c r="B87" s="63" t="s">
        <v>282</v>
      </c>
      <c r="C87" s="104" t="str">
        <f>C80</f>
        <v>ИБМ 4</v>
      </c>
      <c r="D87" s="64"/>
      <c r="E87" s="65"/>
      <c r="F87" s="66"/>
      <c r="G87" s="67"/>
      <c r="H87" s="65"/>
      <c r="I87" s="65"/>
      <c r="J87" s="68"/>
      <c r="K87" s="64"/>
      <c r="L87" s="65"/>
      <c r="M87" s="65"/>
      <c r="N87" s="68"/>
      <c r="O87" s="69"/>
      <c r="P87" s="64"/>
      <c r="Q87" s="103"/>
      <c r="R87" s="65"/>
      <c r="S87" s="70"/>
      <c r="T87" s="69"/>
      <c r="U87" s="64"/>
      <c r="V87" s="65"/>
      <c r="W87" s="65"/>
      <c r="X87" s="70"/>
      <c r="Y87" s="69"/>
      <c r="Z87" s="64"/>
      <c r="AA87" s="65"/>
      <c r="AB87" s="65"/>
      <c r="AC87" s="68"/>
      <c r="AD87" s="69"/>
      <c r="AE87" s="64"/>
      <c r="AF87" s="65"/>
      <c r="AG87" s="65"/>
      <c r="AH87" s="68"/>
      <c r="AI87" s="69"/>
      <c r="AJ87" s="64"/>
      <c r="AK87" s="65"/>
      <c r="AL87" s="65"/>
      <c r="AM87" s="70"/>
      <c r="AN87" s="69"/>
      <c r="AO87" s="64"/>
      <c r="AP87" s="65"/>
      <c r="AQ87" s="65"/>
      <c r="AR87" s="70"/>
      <c r="AS87" s="69"/>
      <c r="AT87" s="64"/>
      <c r="AU87" s="65"/>
      <c r="AV87" s="65"/>
      <c r="AW87" s="70"/>
      <c r="AX87" s="69"/>
    </row>
    <row r="88" spans="1:50" s="61" customFormat="1" ht="111.75" customHeight="1" x14ac:dyDescent="0.2">
      <c r="A88" s="97" t="s">
        <v>202</v>
      </c>
      <c r="B88" s="297" t="s">
        <v>207</v>
      </c>
      <c r="C88" s="305"/>
      <c r="D88" s="299">
        <v>2</v>
      </c>
      <c r="E88" s="300">
        <f>PRODUCT(D88,36)</f>
        <v>72</v>
      </c>
      <c r="F88" s="301">
        <f>SUM(M88,R88,W88,AB88,AG88,AL88,AQ88,AV88)</f>
        <v>17</v>
      </c>
      <c r="G88" s="302">
        <v>0</v>
      </c>
      <c r="H88" s="300">
        <v>17</v>
      </c>
      <c r="I88" s="300">
        <v>0</v>
      </c>
      <c r="J88" s="303">
        <f>SUM(N88,S88,X88,AC88,AH88,AM88,AR88,AW88)</f>
        <v>55</v>
      </c>
      <c r="K88" s="299"/>
      <c r="L88" s="300"/>
      <c r="M88" s="300"/>
      <c r="N88" s="303"/>
      <c r="O88" s="304"/>
      <c r="P88" s="299"/>
      <c r="Q88" s="300"/>
      <c r="R88" s="300"/>
      <c r="S88" s="306"/>
      <c r="T88" s="304"/>
      <c r="U88" s="299"/>
      <c r="V88" s="300"/>
      <c r="W88" s="300"/>
      <c r="X88" s="306"/>
      <c r="Y88" s="304"/>
      <c r="Z88" s="299"/>
      <c r="AA88" s="300"/>
      <c r="AB88" s="300"/>
      <c r="AC88" s="306"/>
      <c r="AD88" s="304"/>
      <c r="AE88" s="299">
        <v>2</v>
      </c>
      <c r="AF88" s="300">
        <f>PRODUCT(AE88,36)</f>
        <v>72</v>
      </c>
      <c r="AG88" s="300">
        <v>17</v>
      </c>
      <c r="AH88" s="303">
        <f>AF88-AG88</f>
        <v>55</v>
      </c>
      <c r="AI88" s="304" t="s">
        <v>17</v>
      </c>
      <c r="AJ88" s="299"/>
      <c r="AK88" s="300"/>
      <c r="AL88" s="300"/>
      <c r="AM88" s="306"/>
      <c r="AN88" s="304"/>
      <c r="AO88" s="299"/>
      <c r="AP88" s="65"/>
      <c r="AQ88" s="65"/>
      <c r="AR88" s="70"/>
      <c r="AS88" s="69"/>
      <c r="AT88" s="64"/>
      <c r="AU88" s="65"/>
      <c r="AV88" s="65"/>
      <c r="AW88" s="70"/>
      <c r="AX88" s="69"/>
    </row>
    <row r="89" spans="1:50" s="61" customFormat="1" ht="156.75" customHeight="1" x14ac:dyDescent="0.2">
      <c r="A89" s="97"/>
      <c r="B89" s="296" t="s">
        <v>283</v>
      </c>
      <c r="C89" s="104" t="s">
        <v>111</v>
      </c>
      <c r="D89" s="64"/>
      <c r="E89" s="65"/>
      <c r="F89" s="66"/>
      <c r="G89" s="67"/>
      <c r="H89" s="65"/>
      <c r="I89" s="65"/>
      <c r="J89" s="70"/>
      <c r="K89" s="64"/>
      <c r="L89" s="65"/>
      <c r="M89" s="65"/>
      <c r="N89" s="68"/>
      <c r="O89" s="69"/>
      <c r="P89" s="64"/>
      <c r="Q89" s="65"/>
      <c r="R89" s="65"/>
      <c r="S89" s="70"/>
      <c r="T89" s="69"/>
      <c r="U89" s="64"/>
      <c r="V89" s="65"/>
      <c r="W89" s="65"/>
      <c r="X89" s="70"/>
      <c r="Y89" s="69"/>
      <c r="Z89" s="64"/>
      <c r="AA89" s="65"/>
      <c r="AB89" s="65"/>
      <c r="AC89" s="70"/>
      <c r="AD89" s="69"/>
      <c r="AE89" s="64"/>
      <c r="AF89" s="65"/>
      <c r="AG89" s="65"/>
      <c r="AH89" s="70"/>
      <c r="AI89" s="69"/>
      <c r="AJ89" s="64"/>
      <c r="AK89" s="65"/>
      <c r="AL89" s="65"/>
      <c r="AM89" s="70"/>
      <c r="AN89" s="69"/>
      <c r="AO89" s="64"/>
      <c r="AP89" s="65"/>
      <c r="AQ89" s="65"/>
      <c r="AR89" s="70"/>
      <c r="AS89" s="69"/>
      <c r="AT89" s="64"/>
      <c r="AU89" s="65"/>
      <c r="AV89" s="65"/>
      <c r="AW89" s="70"/>
      <c r="AX89" s="69"/>
    </row>
    <row r="90" spans="1:50" s="61" customFormat="1" ht="111.75" customHeight="1" x14ac:dyDescent="0.2">
      <c r="A90" s="62" t="s">
        <v>203</v>
      </c>
      <c r="B90" s="315" t="s">
        <v>247</v>
      </c>
      <c r="C90" s="305"/>
      <c r="D90" s="299">
        <v>3</v>
      </c>
      <c r="E90" s="300">
        <f t="shared" ref="E90" si="127">PRODUCT(D90,36)</f>
        <v>108</v>
      </c>
      <c r="F90" s="301">
        <v>51</v>
      </c>
      <c r="G90" s="302">
        <v>34</v>
      </c>
      <c r="H90" s="300">
        <v>17</v>
      </c>
      <c r="I90" s="300">
        <v>0</v>
      </c>
      <c r="J90" s="303">
        <f t="shared" ref="J90" si="128">SUM(N90,S90,X90,AC90,AH90,AM90,AR90,AW90)</f>
        <v>57</v>
      </c>
      <c r="K90" s="299"/>
      <c r="L90" s="300"/>
      <c r="M90" s="300"/>
      <c r="N90" s="303"/>
      <c r="O90" s="304"/>
      <c r="P90" s="299"/>
      <c r="Q90" s="300"/>
      <c r="R90" s="300"/>
      <c r="S90" s="306"/>
      <c r="T90" s="304"/>
      <c r="U90" s="299"/>
      <c r="V90" s="300"/>
      <c r="W90" s="300"/>
      <c r="X90" s="306"/>
      <c r="Y90" s="304"/>
      <c r="Z90" s="299"/>
      <c r="AA90" s="300"/>
      <c r="AB90" s="300"/>
      <c r="AC90" s="306"/>
      <c r="AD90" s="304"/>
      <c r="AE90" s="299"/>
      <c r="AF90" s="300"/>
      <c r="AG90" s="300"/>
      <c r="AH90" s="306"/>
      <c r="AI90" s="304"/>
      <c r="AJ90" s="299">
        <v>3</v>
      </c>
      <c r="AK90" s="300">
        <f>PRODUCT(AJ90,36)</f>
        <v>108</v>
      </c>
      <c r="AL90" s="300">
        <v>51</v>
      </c>
      <c r="AM90" s="303">
        <f>AK90-AL90</f>
        <v>57</v>
      </c>
      <c r="AN90" s="304" t="s">
        <v>18</v>
      </c>
      <c r="AO90" s="64"/>
      <c r="AP90" s="65"/>
      <c r="AQ90" s="65"/>
      <c r="AR90" s="70"/>
      <c r="AS90" s="69"/>
      <c r="AT90" s="64"/>
      <c r="AU90" s="65"/>
      <c r="AV90" s="65"/>
      <c r="AW90" s="68"/>
      <c r="AX90" s="69"/>
    </row>
    <row r="91" spans="1:50" s="61" customFormat="1" ht="213" customHeight="1" x14ac:dyDescent="0.2">
      <c r="A91" s="62"/>
      <c r="B91" s="285" t="s">
        <v>285</v>
      </c>
      <c r="C91" s="288" t="s">
        <v>264</v>
      </c>
      <c r="D91" s="64"/>
      <c r="E91" s="65"/>
      <c r="F91" s="66"/>
      <c r="G91" s="67"/>
      <c r="H91" s="65"/>
      <c r="I91" s="65"/>
      <c r="J91" s="68"/>
      <c r="K91" s="64"/>
      <c r="L91" s="65"/>
      <c r="M91" s="65"/>
      <c r="N91" s="68"/>
      <c r="O91" s="69"/>
      <c r="P91" s="64"/>
      <c r="Q91" s="103"/>
      <c r="R91" s="65"/>
      <c r="S91" s="70"/>
      <c r="T91" s="69"/>
      <c r="U91" s="64"/>
      <c r="V91" s="65"/>
      <c r="W91" s="65"/>
      <c r="X91" s="70"/>
      <c r="Y91" s="69"/>
      <c r="Z91" s="64"/>
      <c r="AA91" s="65"/>
      <c r="AB91" s="65"/>
      <c r="AC91" s="68"/>
      <c r="AD91" s="69"/>
      <c r="AE91" s="64"/>
      <c r="AF91" s="65"/>
      <c r="AG91" s="65"/>
      <c r="AH91" s="68"/>
      <c r="AI91" s="69"/>
      <c r="AJ91" s="64"/>
      <c r="AK91" s="65"/>
      <c r="AL91" s="65"/>
      <c r="AM91" s="68"/>
      <c r="AN91" s="69"/>
      <c r="AO91" s="64"/>
      <c r="AP91" s="65"/>
      <c r="AQ91" s="65"/>
      <c r="AR91" s="68"/>
      <c r="AS91" s="69"/>
      <c r="AT91" s="64"/>
      <c r="AU91" s="65"/>
      <c r="AV91" s="65"/>
      <c r="AW91" s="68"/>
      <c r="AX91" s="69"/>
    </row>
    <row r="92" spans="1:50" s="61" customFormat="1" ht="111.75" customHeight="1" x14ac:dyDescent="0.2">
      <c r="A92" s="105" t="s">
        <v>204</v>
      </c>
      <c r="B92" s="284" t="s">
        <v>145</v>
      </c>
      <c r="C92" s="104"/>
      <c r="D92" s="64">
        <v>2</v>
      </c>
      <c r="E92" s="65">
        <f>PRODUCT(D92,36)</f>
        <v>72</v>
      </c>
      <c r="F92" s="66">
        <f>SUM(M92,R92,W92,AB92,AG92,AL92,AQ92,AV92)</f>
        <v>34</v>
      </c>
      <c r="G92" s="67">
        <v>17</v>
      </c>
      <c r="H92" s="65">
        <v>17</v>
      </c>
      <c r="I92" s="65">
        <v>0</v>
      </c>
      <c r="J92" s="68">
        <f>SUM(N92,S92,X92,AC92,AH92,AM92,AR92,AW92)</f>
        <v>38</v>
      </c>
      <c r="K92" s="64"/>
      <c r="L92" s="65"/>
      <c r="M92" s="65"/>
      <c r="N92" s="68"/>
      <c r="O92" s="69"/>
      <c r="P92" s="64"/>
      <c r="Q92" s="65"/>
      <c r="R92" s="65"/>
      <c r="S92" s="70"/>
      <c r="T92" s="69"/>
      <c r="U92" s="64"/>
      <c r="V92" s="65"/>
      <c r="W92" s="65"/>
      <c r="X92" s="68"/>
      <c r="Y92" s="69"/>
      <c r="Z92" s="64"/>
      <c r="AA92" s="65"/>
      <c r="AB92" s="65"/>
      <c r="AC92" s="68"/>
      <c r="AD92" s="69"/>
      <c r="AE92" s="64"/>
      <c r="AF92" s="65"/>
      <c r="AG92" s="65"/>
      <c r="AH92" s="68"/>
      <c r="AI92" s="69"/>
      <c r="AJ92" s="64"/>
      <c r="AK92" s="65"/>
      <c r="AL92" s="65"/>
      <c r="AM92" s="70"/>
      <c r="AN92" s="69"/>
      <c r="AO92" s="64">
        <v>2</v>
      </c>
      <c r="AP92" s="65">
        <f>AO92*36</f>
        <v>72</v>
      </c>
      <c r="AQ92" s="65">
        <v>34</v>
      </c>
      <c r="AR92" s="68">
        <f>AP92-AQ92</f>
        <v>38</v>
      </c>
      <c r="AS92" s="69" t="s">
        <v>17</v>
      </c>
      <c r="AT92" s="64"/>
      <c r="AU92" s="65"/>
      <c r="AV92" s="65"/>
      <c r="AW92" s="70"/>
      <c r="AX92" s="69"/>
    </row>
    <row r="93" spans="1:50" s="61" customFormat="1" ht="168.75" customHeight="1" x14ac:dyDescent="0.2">
      <c r="A93" s="105"/>
      <c r="B93" s="285" t="s">
        <v>284</v>
      </c>
      <c r="C93" s="104" t="s">
        <v>111</v>
      </c>
      <c r="D93" s="64"/>
      <c r="E93" s="65"/>
      <c r="F93" s="66"/>
      <c r="G93" s="67"/>
      <c r="H93" s="65"/>
      <c r="I93" s="65"/>
      <c r="J93" s="68"/>
      <c r="K93" s="64"/>
      <c r="L93" s="65"/>
      <c r="M93" s="65"/>
      <c r="N93" s="68"/>
      <c r="O93" s="69"/>
      <c r="P93" s="64"/>
      <c r="Q93" s="65"/>
      <c r="R93" s="65"/>
      <c r="S93" s="70"/>
      <c r="T93" s="69"/>
      <c r="U93" s="64"/>
      <c r="V93" s="65"/>
      <c r="W93" s="65"/>
      <c r="X93" s="68"/>
      <c r="Y93" s="69"/>
      <c r="Z93" s="64"/>
      <c r="AA93" s="65"/>
      <c r="AB93" s="65"/>
      <c r="AC93" s="68"/>
      <c r="AD93" s="69"/>
      <c r="AE93" s="64"/>
      <c r="AF93" s="65"/>
      <c r="AG93" s="65"/>
      <c r="AH93" s="68"/>
      <c r="AI93" s="69"/>
      <c r="AJ93" s="64"/>
      <c r="AK93" s="65"/>
      <c r="AL93" s="65"/>
      <c r="AM93" s="70"/>
      <c r="AN93" s="69"/>
      <c r="AO93" s="64"/>
      <c r="AP93" s="65"/>
      <c r="AQ93" s="65"/>
      <c r="AR93" s="68"/>
      <c r="AS93" s="69"/>
      <c r="AT93" s="64"/>
      <c r="AU93" s="65"/>
      <c r="AV93" s="65"/>
      <c r="AW93" s="70"/>
      <c r="AX93" s="69"/>
    </row>
    <row r="94" spans="1:50" s="61" customFormat="1" ht="111.75" customHeight="1" x14ac:dyDescent="0.2">
      <c r="A94" s="62" t="s">
        <v>205</v>
      </c>
      <c r="B94" s="284" t="s">
        <v>165</v>
      </c>
      <c r="C94" s="104"/>
      <c r="D94" s="64">
        <v>2</v>
      </c>
      <c r="E94" s="65">
        <f>PRODUCT(D94,36)</f>
        <v>72</v>
      </c>
      <c r="F94" s="66">
        <f>SUM(M94,R94,W94,AB94,AG94,AL94,AQ94,AV94)</f>
        <v>34</v>
      </c>
      <c r="G94" s="67">
        <v>0</v>
      </c>
      <c r="H94" s="65">
        <v>0</v>
      </c>
      <c r="I94" s="65">
        <v>34</v>
      </c>
      <c r="J94" s="68">
        <f>SUM(N94,S94,X94,AC94,AH94,AM94,AR94,AW94)</f>
        <v>38</v>
      </c>
      <c r="K94" s="64"/>
      <c r="L94" s="65"/>
      <c r="M94" s="65"/>
      <c r="N94" s="68"/>
      <c r="O94" s="69"/>
      <c r="P94" s="64"/>
      <c r="Q94" s="65"/>
      <c r="R94" s="65"/>
      <c r="S94" s="70"/>
      <c r="T94" s="69"/>
      <c r="U94" s="64"/>
      <c r="V94" s="103"/>
      <c r="W94" s="65"/>
      <c r="X94" s="70"/>
      <c r="Y94" s="69"/>
      <c r="Z94" s="64"/>
      <c r="AA94" s="65"/>
      <c r="AB94" s="65"/>
      <c r="AC94" s="68"/>
      <c r="AD94" s="69"/>
      <c r="AE94" s="64"/>
      <c r="AF94" s="65"/>
      <c r="AG94" s="65"/>
      <c r="AH94" s="68"/>
      <c r="AI94" s="69"/>
      <c r="AJ94" s="64"/>
      <c r="AK94" s="65"/>
      <c r="AL94" s="65"/>
      <c r="AM94" s="68"/>
      <c r="AN94" s="69"/>
      <c r="AO94" s="64">
        <v>2</v>
      </c>
      <c r="AP94" s="65">
        <f>PRODUCT(AO94,36)</f>
        <v>72</v>
      </c>
      <c r="AQ94" s="65">
        <v>34</v>
      </c>
      <c r="AR94" s="68">
        <f>AP94-AQ94</f>
        <v>38</v>
      </c>
      <c r="AS94" s="69" t="s">
        <v>17</v>
      </c>
      <c r="AT94" s="64"/>
      <c r="AU94" s="65"/>
      <c r="AV94" s="65"/>
      <c r="AW94" s="70"/>
      <c r="AX94" s="69"/>
    </row>
    <row r="95" spans="1:50" s="61" customFormat="1" ht="217.15" customHeight="1" x14ac:dyDescent="0.2">
      <c r="A95" s="62"/>
      <c r="B95" s="285" t="s">
        <v>286</v>
      </c>
      <c r="C95" s="104" t="s">
        <v>111</v>
      </c>
      <c r="D95" s="64"/>
      <c r="E95" s="65"/>
      <c r="F95" s="66"/>
      <c r="G95" s="67"/>
      <c r="H95" s="65"/>
      <c r="I95" s="65"/>
      <c r="J95" s="68"/>
      <c r="K95" s="64"/>
      <c r="L95" s="65"/>
      <c r="M95" s="65"/>
      <c r="N95" s="68"/>
      <c r="O95" s="69"/>
      <c r="P95" s="64"/>
      <c r="Q95" s="65"/>
      <c r="R95" s="65"/>
      <c r="S95" s="70"/>
      <c r="T95" s="69"/>
      <c r="U95" s="64"/>
      <c r="V95" s="103"/>
      <c r="W95" s="65"/>
      <c r="X95" s="70"/>
      <c r="Y95" s="69"/>
      <c r="Z95" s="64"/>
      <c r="AA95" s="65"/>
      <c r="AB95" s="65"/>
      <c r="AC95" s="68"/>
      <c r="AD95" s="69"/>
      <c r="AE95" s="64"/>
      <c r="AF95" s="65"/>
      <c r="AG95" s="65"/>
      <c r="AH95" s="68"/>
      <c r="AI95" s="69"/>
      <c r="AJ95" s="64"/>
      <c r="AK95" s="65"/>
      <c r="AL95" s="65"/>
      <c r="AM95" s="68"/>
      <c r="AN95" s="69"/>
      <c r="AO95" s="64"/>
      <c r="AP95" s="65"/>
      <c r="AQ95" s="65"/>
      <c r="AR95" s="68"/>
      <c r="AS95" s="69"/>
      <c r="AT95" s="64"/>
      <c r="AU95" s="65"/>
      <c r="AV95" s="65"/>
      <c r="AW95" s="70"/>
      <c r="AX95" s="69"/>
    </row>
    <row r="96" spans="1:50" s="61" customFormat="1" ht="111.75" customHeight="1" x14ac:dyDescent="0.2">
      <c r="A96" s="62" t="s">
        <v>206</v>
      </c>
      <c r="B96" s="284" t="s">
        <v>148</v>
      </c>
      <c r="C96" s="104"/>
      <c r="D96" s="64">
        <v>2</v>
      </c>
      <c r="E96" s="65">
        <f>PRODUCT(D96,36)</f>
        <v>72</v>
      </c>
      <c r="F96" s="66">
        <f>SUM(M96,R96,W96,AB96,AG96,AL96,AQ96,AV96)</f>
        <v>34</v>
      </c>
      <c r="G96" s="67">
        <v>17</v>
      </c>
      <c r="H96" s="65">
        <v>17</v>
      </c>
      <c r="I96" s="65">
        <v>0</v>
      </c>
      <c r="J96" s="68">
        <f>SUM(N96,S96,X96,AC96,AH96,AM96,AR96,AW96)</f>
        <v>38</v>
      </c>
      <c r="K96" s="64"/>
      <c r="L96" s="65"/>
      <c r="M96" s="65"/>
      <c r="N96" s="68"/>
      <c r="O96" s="69"/>
      <c r="P96" s="64"/>
      <c r="Q96" s="65"/>
      <c r="R96" s="65"/>
      <c r="S96" s="70"/>
      <c r="T96" s="69"/>
      <c r="U96" s="64"/>
      <c r="V96" s="65"/>
      <c r="W96" s="65"/>
      <c r="X96" s="70"/>
      <c r="Y96" s="69"/>
      <c r="Z96" s="64"/>
      <c r="AA96" s="65"/>
      <c r="AB96" s="65"/>
      <c r="AC96" s="70"/>
      <c r="AD96" s="69"/>
      <c r="AE96" s="64"/>
      <c r="AF96" s="65"/>
      <c r="AG96" s="65"/>
      <c r="AH96" s="70"/>
      <c r="AI96" s="69"/>
      <c r="AJ96" s="64"/>
      <c r="AK96" s="65"/>
      <c r="AL96" s="65"/>
      <c r="AM96" s="70"/>
      <c r="AN96" s="69"/>
      <c r="AO96" s="64">
        <v>2</v>
      </c>
      <c r="AP96" s="65">
        <f>PRODUCT(AO96,36)</f>
        <v>72</v>
      </c>
      <c r="AQ96" s="65">
        <v>34</v>
      </c>
      <c r="AR96" s="68">
        <f>AP96-AQ96</f>
        <v>38</v>
      </c>
      <c r="AS96" s="69" t="s">
        <v>17</v>
      </c>
      <c r="AT96" s="64"/>
      <c r="AU96" s="65"/>
      <c r="AV96" s="65"/>
      <c r="AW96" s="68"/>
      <c r="AX96" s="69"/>
    </row>
    <row r="97" spans="1:102" s="61" customFormat="1" ht="198.75" customHeight="1" x14ac:dyDescent="0.2">
      <c r="A97" s="62"/>
      <c r="B97" s="285" t="s">
        <v>287</v>
      </c>
      <c r="C97" s="104" t="s">
        <v>111</v>
      </c>
      <c r="D97" s="64"/>
      <c r="E97" s="65"/>
      <c r="F97" s="66"/>
      <c r="G97" s="67"/>
      <c r="H97" s="65"/>
      <c r="I97" s="65"/>
      <c r="J97" s="68"/>
      <c r="K97" s="64"/>
      <c r="L97" s="65"/>
      <c r="M97" s="65"/>
      <c r="N97" s="68"/>
      <c r="O97" s="69"/>
      <c r="P97" s="64"/>
      <c r="Q97" s="65"/>
      <c r="R97" s="65"/>
      <c r="S97" s="70"/>
      <c r="T97" s="69"/>
      <c r="U97" s="64"/>
      <c r="V97" s="65"/>
      <c r="W97" s="65"/>
      <c r="X97" s="70"/>
      <c r="Y97" s="69"/>
      <c r="Z97" s="64"/>
      <c r="AA97" s="65"/>
      <c r="AB97" s="65"/>
      <c r="AC97" s="70"/>
      <c r="AD97" s="69"/>
      <c r="AE97" s="64"/>
      <c r="AF97" s="65"/>
      <c r="AG97" s="65"/>
      <c r="AH97" s="70"/>
      <c r="AI97" s="69"/>
      <c r="AJ97" s="64"/>
      <c r="AK97" s="65"/>
      <c r="AL97" s="65"/>
      <c r="AM97" s="70"/>
      <c r="AN97" s="69"/>
      <c r="AO97" s="64"/>
      <c r="AP97" s="65"/>
      <c r="AQ97" s="65"/>
      <c r="AR97" s="68"/>
      <c r="AS97" s="69"/>
      <c r="AT97" s="64"/>
      <c r="AU97" s="65"/>
      <c r="AV97" s="65"/>
      <c r="AW97" s="68"/>
      <c r="AX97" s="69"/>
    </row>
    <row r="98" spans="1:102" s="61" customFormat="1" ht="111.75" customHeight="1" x14ac:dyDescent="0.2">
      <c r="A98" s="62" t="s">
        <v>224</v>
      </c>
      <c r="B98" s="284" t="s">
        <v>149</v>
      </c>
      <c r="C98" s="104"/>
      <c r="D98" s="64">
        <v>2</v>
      </c>
      <c r="E98" s="65">
        <f>PRODUCT(D98,36)</f>
        <v>72</v>
      </c>
      <c r="F98" s="66">
        <f>SUM(M98,R98,W98,AB98,AG98,AL98,AQ98,AV98)</f>
        <v>48</v>
      </c>
      <c r="G98" s="67">
        <v>24</v>
      </c>
      <c r="H98" s="65">
        <v>24</v>
      </c>
      <c r="I98" s="65">
        <v>0</v>
      </c>
      <c r="J98" s="68">
        <f>SUM(N98,S98,X98,AC98,AH98,AM98,AR98,AW98)</f>
        <v>24</v>
      </c>
      <c r="K98" s="64"/>
      <c r="L98" s="65"/>
      <c r="M98" s="65"/>
      <c r="N98" s="68"/>
      <c r="O98" s="69"/>
      <c r="P98" s="64"/>
      <c r="Q98" s="65"/>
      <c r="R98" s="65"/>
      <c r="S98" s="70"/>
      <c r="T98" s="69"/>
      <c r="U98" s="64"/>
      <c r="V98" s="65"/>
      <c r="W98" s="65"/>
      <c r="X98" s="70"/>
      <c r="Y98" s="69"/>
      <c r="Z98" s="64"/>
      <c r="AA98" s="65"/>
      <c r="AB98" s="65"/>
      <c r="AC98" s="70"/>
      <c r="AD98" s="69"/>
      <c r="AE98" s="64"/>
      <c r="AF98" s="65"/>
      <c r="AG98" s="65"/>
      <c r="AH98" s="70"/>
      <c r="AI98" s="69"/>
      <c r="AJ98" s="64"/>
      <c r="AK98" s="65"/>
      <c r="AL98" s="65"/>
      <c r="AM98" s="70"/>
      <c r="AN98" s="69"/>
      <c r="AO98" s="64"/>
      <c r="AP98" s="65"/>
      <c r="AQ98" s="65"/>
      <c r="AR98" s="68"/>
      <c r="AS98" s="69"/>
      <c r="AT98" s="64">
        <v>2</v>
      </c>
      <c r="AU98" s="65">
        <f>PRODUCT(AT98,36)</f>
        <v>72</v>
      </c>
      <c r="AV98" s="65">
        <v>48</v>
      </c>
      <c r="AW98" s="68">
        <f>AU98-AV98</f>
        <v>24</v>
      </c>
      <c r="AX98" s="69" t="s">
        <v>17</v>
      </c>
    </row>
    <row r="99" spans="1:102" s="61" customFormat="1" ht="183.6" customHeight="1" x14ac:dyDescent="0.2">
      <c r="A99" s="62"/>
      <c r="B99" s="285" t="s">
        <v>288</v>
      </c>
      <c r="C99" s="104" t="s">
        <v>111</v>
      </c>
      <c r="D99" s="64"/>
      <c r="E99" s="65"/>
      <c r="F99" s="66"/>
      <c r="G99" s="67"/>
      <c r="H99" s="65"/>
      <c r="I99" s="65"/>
      <c r="J99" s="68"/>
      <c r="K99" s="64"/>
      <c r="L99" s="65"/>
      <c r="M99" s="65"/>
      <c r="N99" s="68"/>
      <c r="O99" s="69"/>
      <c r="P99" s="64"/>
      <c r="Q99" s="65"/>
      <c r="R99" s="65"/>
      <c r="S99" s="70"/>
      <c r="T99" s="69"/>
      <c r="U99" s="64"/>
      <c r="V99" s="65"/>
      <c r="W99" s="65"/>
      <c r="X99" s="70"/>
      <c r="Y99" s="69"/>
      <c r="Z99" s="64"/>
      <c r="AA99" s="65"/>
      <c r="AB99" s="65"/>
      <c r="AC99" s="70"/>
      <c r="AD99" s="69"/>
      <c r="AE99" s="64"/>
      <c r="AF99" s="65"/>
      <c r="AG99" s="65"/>
      <c r="AH99" s="70"/>
      <c r="AI99" s="69"/>
      <c r="AJ99" s="64"/>
      <c r="AK99" s="65"/>
      <c r="AL99" s="65"/>
      <c r="AM99" s="70"/>
      <c r="AN99" s="69"/>
      <c r="AO99" s="64"/>
      <c r="AP99" s="65"/>
      <c r="AQ99" s="65"/>
      <c r="AR99" s="68"/>
      <c r="AS99" s="69"/>
      <c r="AT99" s="64"/>
      <c r="AU99" s="65"/>
      <c r="AV99" s="65"/>
      <c r="AW99" s="68"/>
      <c r="AX99" s="69"/>
    </row>
    <row r="100" spans="1:102" s="61" customFormat="1" ht="111.75" customHeight="1" x14ac:dyDescent="0.2">
      <c r="A100" s="97" t="s">
        <v>225</v>
      </c>
      <c r="B100" s="284" t="s">
        <v>150</v>
      </c>
      <c r="C100" s="104"/>
      <c r="D100" s="64">
        <f>K100+P100+U100+Z100+AE100+AJ100+AO100+AT100</f>
        <v>2</v>
      </c>
      <c r="E100" s="65">
        <f>PRODUCT(D100,36)</f>
        <v>72</v>
      </c>
      <c r="F100" s="66">
        <f>SUM(M100,R100,W100,AB100,AG100,AL100,AQ100,AV100)</f>
        <v>36</v>
      </c>
      <c r="G100" s="67">
        <v>0</v>
      </c>
      <c r="H100" s="65">
        <v>24</v>
      </c>
      <c r="I100" s="65">
        <v>12</v>
      </c>
      <c r="J100" s="68">
        <f>SUM(N100,S100,X100,AC100,AH100,AM100,AR100,AW100)</f>
        <v>36</v>
      </c>
      <c r="K100" s="64"/>
      <c r="L100" s="65"/>
      <c r="M100" s="65"/>
      <c r="N100" s="68"/>
      <c r="O100" s="69"/>
      <c r="P100" s="64"/>
      <c r="Q100" s="65"/>
      <c r="R100" s="65"/>
      <c r="S100" s="70"/>
      <c r="T100" s="69"/>
      <c r="U100" s="64"/>
      <c r="V100" s="65"/>
      <c r="W100" s="65"/>
      <c r="X100" s="70"/>
      <c r="Y100" s="69"/>
      <c r="Z100" s="64"/>
      <c r="AA100" s="65"/>
      <c r="AB100" s="65"/>
      <c r="AC100" s="70"/>
      <c r="AD100" s="69"/>
      <c r="AE100" s="64"/>
      <c r="AF100" s="65"/>
      <c r="AG100" s="65"/>
      <c r="AH100" s="70"/>
      <c r="AI100" s="69"/>
      <c r="AJ100" s="64"/>
      <c r="AK100" s="65"/>
      <c r="AL100" s="65"/>
      <c r="AM100" s="68"/>
      <c r="AN100" s="69"/>
      <c r="AO100" s="64"/>
      <c r="AP100" s="65"/>
      <c r="AQ100" s="65"/>
      <c r="AR100" s="68"/>
      <c r="AS100" s="69"/>
      <c r="AT100" s="64">
        <v>2</v>
      </c>
      <c r="AU100" s="65">
        <f>AT100*36</f>
        <v>72</v>
      </c>
      <c r="AV100" s="65">
        <v>36</v>
      </c>
      <c r="AW100" s="68">
        <f>AU100-AV100</f>
        <v>36</v>
      </c>
      <c r="AX100" s="69" t="s">
        <v>17</v>
      </c>
    </row>
    <row r="101" spans="1:102" s="61" customFormat="1" ht="235.5" customHeight="1" x14ac:dyDescent="0.2">
      <c r="A101" s="97"/>
      <c r="B101" s="285" t="s">
        <v>289</v>
      </c>
      <c r="C101" s="104" t="s">
        <v>111</v>
      </c>
      <c r="D101" s="64"/>
      <c r="E101" s="65"/>
      <c r="F101" s="66"/>
      <c r="G101" s="67"/>
      <c r="H101" s="65"/>
      <c r="I101" s="65"/>
      <c r="J101" s="68"/>
      <c r="K101" s="64"/>
      <c r="L101" s="65"/>
      <c r="M101" s="65"/>
      <c r="N101" s="68"/>
      <c r="O101" s="69"/>
      <c r="P101" s="64"/>
      <c r="Q101" s="65"/>
      <c r="R101" s="65"/>
      <c r="S101" s="70"/>
      <c r="T101" s="69"/>
      <c r="U101" s="64"/>
      <c r="V101" s="65"/>
      <c r="W101" s="65"/>
      <c r="X101" s="70"/>
      <c r="Y101" s="69"/>
      <c r="Z101" s="64"/>
      <c r="AA101" s="65"/>
      <c r="AB101" s="65"/>
      <c r="AC101" s="70"/>
      <c r="AD101" s="69"/>
      <c r="AE101" s="64"/>
      <c r="AF101" s="65"/>
      <c r="AG101" s="65"/>
      <c r="AH101" s="70"/>
      <c r="AI101" s="69"/>
      <c r="AJ101" s="64"/>
      <c r="AK101" s="65"/>
      <c r="AL101" s="65"/>
      <c r="AM101" s="68"/>
      <c r="AN101" s="69"/>
      <c r="AO101" s="64"/>
      <c r="AP101" s="65"/>
      <c r="AQ101" s="65"/>
      <c r="AR101" s="68"/>
      <c r="AS101" s="69"/>
      <c r="AT101" s="64"/>
      <c r="AU101" s="65"/>
      <c r="AV101" s="65"/>
      <c r="AW101" s="68"/>
      <c r="AX101" s="69"/>
    </row>
    <row r="102" spans="1:102" s="61" customFormat="1" ht="111.75" customHeight="1" x14ac:dyDescent="0.2">
      <c r="A102" s="62" t="s">
        <v>226</v>
      </c>
      <c r="B102" s="284" t="s">
        <v>166</v>
      </c>
      <c r="C102" s="102"/>
      <c r="D102" s="64">
        <f>K102+P102+U102+Z102+AE102+AJ102+AO102+AT102</f>
        <v>2</v>
      </c>
      <c r="E102" s="65">
        <f>PRODUCT(D102,36)</f>
        <v>72</v>
      </c>
      <c r="F102" s="66">
        <f>SUM(M102,R102,W102,AB102,AG102,AL102,AQ102,AV102)</f>
        <v>24</v>
      </c>
      <c r="G102" s="67">
        <v>12</v>
      </c>
      <c r="H102" s="65">
        <v>12</v>
      </c>
      <c r="I102" s="65">
        <v>0</v>
      </c>
      <c r="J102" s="68">
        <f>SUM(N102,S102,X102,AC102,AH102,AM102,AR102,AW102)</f>
        <v>48</v>
      </c>
      <c r="K102" s="64"/>
      <c r="L102" s="65"/>
      <c r="M102" s="65"/>
      <c r="N102" s="68"/>
      <c r="O102" s="69"/>
      <c r="P102" s="64"/>
      <c r="Q102" s="65"/>
      <c r="R102" s="65"/>
      <c r="S102" s="70"/>
      <c r="T102" s="69"/>
      <c r="U102" s="64"/>
      <c r="V102" s="65"/>
      <c r="W102" s="65"/>
      <c r="X102" s="70"/>
      <c r="Y102" s="69"/>
      <c r="Z102" s="64"/>
      <c r="AA102" s="65"/>
      <c r="AB102" s="65"/>
      <c r="AC102" s="68"/>
      <c r="AD102" s="69"/>
      <c r="AE102" s="64"/>
      <c r="AF102" s="65"/>
      <c r="AG102" s="65"/>
      <c r="AH102" s="70"/>
      <c r="AI102" s="69"/>
      <c r="AJ102" s="64"/>
      <c r="AK102" s="65"/>
      <c r="AL102" s="65"/>
      <c r="AM102" s="68"/>
      <c r="AN102" s="69"/>
      <c r="AO102" s="64"/>
      <c r="AP102" s="65"/>
      <c r="AQ102" s="65"/>
      <c r="AR102" s="68"/>
      <c r="AS102" s="69"/>
      <c r="AT102" s="64">
        <v>2</v>
      </c>
      <c r="AU102" s="65">
        <f>AT102*36</f>
        <v>72</v>
      </c>
      <c r="AV102" s="65">
        <v>24</v>
      </c>
      <c r="AW102" s="68">
        <f>AU102-AV102</f>
        <v>48</v>
      </c>
      <c r="AX102" s="69" t="s">
        <v>17</v>
      </c>
    </row>
    <row r="103" spans="1:102" s="61" customFormat="1" ht="225.6" customHeight="1" x14ac:dyDescent="0.2">
      <c r="A103" s="62"/>
      <c r="B103" s="285" t="s">
        <v>290</v>
      </c>
      <c r="C103" s="104" t="s">
        <v>111</v>
      </c>
      <c r="D103" s="64"/>
      <c r="E103" s="65"/>
      <c r="F103" s="66"/>
      <c r="G103" s="67"/>
      <c r="H103" s="65"/>
      <c r="I103" s="65"/>
      <c r="J103" s="68"/>
      <c r="K103" s="64"/>
      <c r="L103" s="65"/>
      <c r="M103" s="65"/>
      <c r="N103" s="68"/>
      <c r="O103" s="69"/>
      <c r="P103" s="64"/>
      <c r="Q103" s="65"/>
      <c r="R103" s="65"/>
      <c r="S103" s="70"/>
      <c r="T103" s="69"/>
      <c r="U103" s="64"/>
      <c r="V103" s="65"/>
      <c r="W103" s="65"/>
      <c r="X103" s="70"/>
      <c r="Y103" s="69"/>
      <c r="Z103" s="64"/>
      <c r="AA103" s="65"/>
      <c r="AB103" s="65"/>
      <c r="AC103" s="68"/>
      <c r="AD103" s="69"/>
      <c r="AE103" s="64"/>
      <c r="AF103" s="65"/>
      <c r="AG103" s="65"/>
      <c r="AH103" s="70"/>
      <c r="AI103" s="69"/>
      <c r="AJ103" s="64"/>
      <c r="AK103" s="65"/>
      <c r="AL103" s="65"/>
      <c r="AM103" s="68"/>
      <c r="AN103" s="69"/>
      <c r="AO103" s="64"/>
      <c r="AP103" s="65"/>
      <c r="AQ103" s="65"/>
      <c r="AR103" s="68"/>
      <c r="AS103" s="69"/>
      <c r="AT103" s="64"/>
      <c r="AU103" s="65"/>
      <c r="AV103" s="65"/>
      <c r="AW103" s="70"/>
      <c r="AX103" s="69"/>
    </row>
    <row r="104" spans="1:102" s="61" customFormat="1" ht="111.75" customHeight="1" x14ac:dyDescent="0.2">
      <c r="A104" s="62" t="s">
        <v>227</v>
      </c>
      <c r="B104" s="284" t="s">
        <v>167</v>
      </c>
      <c r="C104" s="102"/>
      <c r="D104" s="64">
        <v>2</v>
      </c>
      <c r="E104" s="65">
        <f>PRODUCT(D104,36)</f>
        <v>72</v>
      </c>
      <c r="F104" s="66">
        <f>SUM(M104,R104,W104,AB104,AG104,AL104,AQ104,AV104)</f>
        <v>48</v>
      </c>
      <c r="G104" s="67">
        <v>24</v>
      </c>
      <c r="H104" s="65">
        <v>24</v>
      </c>
      <c r="I104" s="65">
        <v>0</v>
      </c>
      <c r="J104" s="68">
        <f>SUM(N104,S104,X104,AC104,AH104,AM104,AR104,AW104)</f>
        <v>24</v>
      </c>
      <c r="K104" s="64"/>
      <c r="L104" s="65"/>
      <c r="M104" s="65"/>
      <c r="N104" s="68"/>
      <c r="O104" s="69"/>
      <c r="P104" s="64"/>
      <c r="Q104" s="65"/>
      <c r="R104" s="65"/>
      <c r="S104" s="70"/>
      <c r="T104" s="69"/>
      <c r="U104" s="64"/>
      <c r="V104" s="65"/>
      <c r="W104" s="65"/>
      <c r="X104" s="70"/>
      <c r="Y104" s="69"/>
      <c r="Z104" s="64"/>
      <c r="AA104" s="65"/>
      <c r="AB104" s="65"/>
      <c r="AC104" s="70"/>
      <c r="AD104" s="69"/>
      <c r="AE104" s="64"/>
      <c r="AF104" s="65"/>
      <c r="AG104" s="65"/>
      <c r="AH104" s="68"/>
      <c r="AI104" s="69"/>
      <c r="AJ104" s="64"/>
      <c r="AK104" s="65"/>
      <c r="AL104" s="65"/>
      <c r="AM104" s="70"/>
      <c r="AN104" s="69"/>
      <c r="AO104" s="64"/>
      <c r="AP104" s="65"/>
      <c r="AQ104" s="65"/>
      <c r="AR104" s="70"/>
      <c r="AS104" s="69"/>
      <c r="AT104" s="64">
        <v>2</v>
      </c>
      <c r="AU104" s="65">
        <f>PRODUCT(AT104,36)</f>
        <v>72</v>
      </c>
      <c r="AV104" s="65">
        <v>48</v>
      </c>
      <c r="AW104" s="68">
        <f>AU104-AV104</f>
        <v>24</v>
      </c>
      <c r="AX104" s="69" t="s">
        <v>17</v>
      </c>
    </row>
    <row r="105" spans="1:102" s="61" customFormat="1" ht="371.25" customHeight="1" x14ac:dyDescent="0.2">
      <c r="A105" s="62"/>
      <c r="B105" s="63" t="s">
        <v>291</v>
      </c>
      <c r="C105" s="288" t="s">
        <v>263</v>
      </c>
      <c r="D105" s="64"/>
      <c r="E105" s="65"/>
      <c r="F105" s="66"/>
      <c r="G105" s="67"/>
      <c r="H105" s="65"/>
      <c r="I105" s="65"/>
      <c r="J105" s="68"/>
      <c r="K105" s="64"/>
      <c r="L105" s="65"/>
      <c r="M105" s="65"/>
      <c r="N105" s="68"/>
      <c r="O105" s="69"/>
      <c r="P105" s="64"/>
      <c r="Q105" s="65"/>
      <c r="R105" s="65"/>
      <c r="S105" s="70"/>
      <c r="T105" s="69"/>
      <c r="U105" s="64"/>
      <c r="V105" s="65"/>
      <c r="W105" s="65"/>
      <c r="X105" s="70"/>
      <c r="Y105" s="69"/>
      <c r="Z105" s="64"/>
      <c r="AA105" s="65"/>
      <c r="AB105" s="65"/>
      <c r="AC105" s="70"/>
      <c r="AD105" s="69"/>
      <c r="AE105" s="64"/>
      <c r="AF105" s="65"/>
      <c r="AG105" s="65"/>
      <c r="AH105" s="68"/>
      <c r="AI105" s="69"/>
      <c r="AJ105" s="64"/>
      <c r="AK105" s="65"/>
      <c r="AL105" s="65"/>
      <c r="AM105" s="70"/>
      <c r="AN105" s="69"/>
      <c r="AO105" s="64"/>
      <c r="AP105" s="65"/>
      <c r="AQ105" s="65"/>
      <c r="AR105" s="70"/>
      <c r="AS105" s="69"/>
      <c r="AT105" s="64"/>
      <c r="AU105" s="65"/>
      <c r="AV105" s="65"/>
      <c r="AW105" s="68"/>
      <c r="AX105" s="69"/>
    </row>
    <row r="106" spans="1:102" s="61" customFormat="1" ht="111.75" customHeight="1" x14ac:dyDescent="0.2">
      <c r="A106" s="62" t="s">
        <v>252</v>
      </c>
      <c r="B106" s="284" t="s">
        <v>168</v>
      </c>
      <c r="C106" s="102"/>
      <c r="D106" s="64">
        <v>3</v>
      </c>
      <c r="E106" s="65">
        <f>PRODUCT(D106,36)</f>
        <v>108</v>
      </c>
      <c r="F106" s="66">
        <f>SUM(M106,R106,W106,AB106,AG106,AL106,AQ106,AV106)</f>
        <v>48</v>
      </c>
      <c r="G106" s="67">
        <v>36</v>
      </c>
      <c r="H106" s="65">
        <v>12</v>
      </c>
      <c r="I106" s="65">
        <v>0</v>
      </c>
      <c r="J106" s="68">
        <f>SUM(N106,S106,X106,AC106,AH106,AM106,AR106,AW106)</f>
        <v>60</v>
      </c>
      <c r="K106" s="64"/>
      <c r="L106" s="65"/>
      <c r="M106" s="65"/>
      <c r="N106" s="68"/>
      <c r="O106" s="69"/>
      <c r="P106" s="64"/>
      <c r="Q106" s="65"/>
      <c r="R106" s="65"/>
      <c r="S106" s="70"/>
      <c r="T106" s="69"/>
      <c r="U106" s="64"/>
      <c r="V106" s="65"/>
      <c r="W106" s="65"/>
      <c r="X106" s="70"/>
      <c r="Y106" s="69"/>
      <c r="Z106" s="64"/>
      <c r="AA106" s="65"/>
      <c r="AB106" s="65"/>
      <c r="AC106" s="70"/>
      <c r="AD106" s="69"/>
      <c r="AE106" s="64"/>
      <c r="AF106" s="65"/>
      <c r="AG106" s="65"/>
      <c r="AH106" s="68"/>
      <c r="AI106" s="69"/>
      <c r="AJ106" s="64"/>
      <c r="AK106" s="65"/>
      <c r="AL106" s="65"/>
      <c r="AM106" s="70"/>
      <c r="AN106" s="69"/>
      <c r="AO106" s="64"/>
      <c r="AP106" s="65"/>
      <c r="AQ106" s="65"/>
      <c r="AR106" s="70"/>
      <c r="AS106" s="69"/>
      <c r="AT106" s="64">
        <v>3</v>
      </c>
      <c r="AU106" s="65">
        <f>AT106*36</f>
        <v>108</v>
      </c>
      <c r="AV106" s="65">
        <v>48</v>
      </c>
      <c r="AW106" s="68">
        <f>AU106-AV106</f>
        <v>60</v>
      </c>
      <c r="AX106" s="69" t="s">
        <v>17</v>
      </c>
    </row>
    <row r="107" spans="1:102" s="61" customFormat="1" ht="158.25" customHeight="1" x14ac:dyDescent="0.2">
      <c r="A107" s="62"/>
      <c r="B107" s="285" t="s">
        <v>256</v>
      </c>
      <c r="C107" s="104" t="s">
        <v>106</v>
      </c>
      <c r="D107" s="64"/>
      <c r="E107" s="65"/>
      <c r="F107" s="66"/>
      <c r="G107" s="67"/>
      <c r="H107" s="65"/>
      <c r="I107" s="65"/>
      <c r="J107" s="68"/>
      <c r="K107" s="64"/>
      <c r="L107" s="65"/>
      <c r="M107" s="65"/>
      <c r="N107" s="68"/>
      <c r="O107" s="69"/>
      <c r="P107" s="64"/>
      <c r="Q107" s="65"/>
      <c r="R107" s="65"/>
      <c r="S107" s="70"/>
      <c r="T107" s="69"/>
      <c r="U107" s="64"/>
      <c r="V107" s="65"/>
      <c r="W107" s="65"/>
      <c r="X107" s="70"/>
      <c r="Y107" s="69"/>
      <c r="Z107" s="64"/>
      <c r="AA107" s="65"/>
      <c r="AB107" s="65"/>
      <c r="AC107" s="70"/>
      <c r="AD107" s="69"/>
      <c r="AE107" s="64"/>
      <c r="AF107" s="65"/>
      <c r="AG107" s="65"/>
      <c r="AH107" s="68"/>
      <c r="AI107" s="69"/>
      <c r="AJ107" s="64"/>
      <c r="AK107" s="65"/>
      <c r="AL107" s="65"/>
      <c r="AM107" s="70"/>
      <c r="AN107" s="69"/>
      <c r="AO107" s="64"/>
      <c r="AP107" s="65"/>
      <c r="AQ107" s="65"/>
      <c r="AR107" s="70"/>
      <c r="AS107" s="69"/>
      <c r="AT107" s="64"/>
      <c r="AU107" s="65"/>
      <c r="AV107" s="65"/>
      <c r="AW107" s="68"/>
      <c r="AX107" s="69"/>
    </row>
    <row r="108" spans="1:102" s="61" customFormat="1" ht="137.25" customHeight="1" x14ac:dyDescent="0.2">
      <c r="A108" s="62" t="s">
        <v>253</v>
      </c>
      <c r="B108" s="284" t="s">
        <v>240</v>
      </c>
      <c r="C108" s="102"/>
      <c r="D108" s="251">
        <f>K108+P108+U108+Z108+AE108+AJ108+AT108</f>
        <v>0</v>
      </c>
      <c r="E108" s="257">
        <f>J108</f>
        <v>328</v>
      </c>
      <c r="F108" s="139">
        <f>SUM(M108,R108,W108,AB108,AG108,AL108,AV108)</f>
        <v>0</v>
      </c>
      <c r="G108" s="252"/>
      <c r="H108" s="137"/>
      <c r="I108" s="137"/>
      <c r="J108" s="138">
        <f>SUM(N108,S108,X108,AC108,AH108,AM108,AW108)</f>
        <v>328</v>
      </c>
      <c r="K108" s="251"/>
      <c r="L108" s="137"/>
      <c r="M108" s="137"/>
      <c r="N108" s="138">
        <v>34</v>
      </c>
      <c r="O108" s="139"/>
      <c r="P108" s="251"/>
      <c r="Q108" s="137"/>
      <c r="R108" s="137"/>
      <c r="S108" s="138">
        <v>34</v>
      </c>
      <c r="T108" s="139"/>
      <c r="U108" s="260"/>
      <c r="V108" s="137"/>
      <c r="W108" s="137"/>
      <c r="X108" s="138">
        <v>68</v>
      </c>
      <c r="Y108" s="139" t="s">
        <v>17</v>
      </c>
      <c r="Z108" s="260"/>
      <c r="AA108" s="137">
        <v>0</v>
      </c>
      <c r="AB108" s="137">
        <v>0</v>
      </c>
      <c r="AC108" s="138">
        <v>64</v>
      </c>
      <c r="AD108" s="139" t="s">
        <v>17</v>
      </c>
      <c r="AE108" s="260"/>
      <c r="AF108" s="137">
        <v>0</v>
      </c>
      <c r="AG108" s="137">
        <v>0</v>
      </c>
      <c r="AH108" s="138">
        <v>64</v>
      </c>
      <c r="AI108" s="139" t="s">
        <v>17</v>
      </c>
      <c r="AJ108" s="260"/>
      <c r="AK108" s="137">
        <v>0</v>
      </c>
      <c r="AL108" s="137">
        <v>0</v>
      </c>
      <c r="AM108" s="138">
        <v>64</v>
      </c>
      <c r="AN108" s="139" t="s">
        <v>17</v>
      </c>
      <c r="AO108" s="260"/>
      <c r="AP108" s="137"/>
      <c r="AQ108" s="137"/>
      <c r="AR108" s="253"/>
      <c r="AS108" s="139"/>
      <c r="AT108" s="260"/>
      <c r="AU108" s="137"/>
      <c r="AV108" s="137"/>
      <c r="AW108" s="253"/>
      <c r="AX108" s="139"/>
    </row>
    <row r="109" spans="1:102" s="61" customFormat="1" ht="122.25" customHeight="1" x14ac:dyDescent="0.2">
      <c r="A109" s="97"/>
      <c r="B109" s="112" t="s">
        <v>175</v>
      </c>
      <c r="C109" s="77" t="s">
        <v>14</v>
      </c>
      <c r="D109" s="64"/>
      <c r="E109" s="103"/>
      <c r="F109" s="69"/>
      <c r="G109" s="67"/>
      <c r="H109" s="65"/>
      <c r="I109" s="65"/>
      <c r="J109" s="68"/>
      <c r="K109" s="64"/>
      <c r="L109" s="65"/>
      <c r="M109" s="65"/>
      <c r="N109" s="68"/>
      <c r="O109" s="69"/>
      <c r="P109" s="64"/>
      <c r="Q109" s="65"/>
      <c r="R109" s="65"/>
      <c r="S109" s="68"/>
      <c r="T109" s="69"/>
      <c r="U109" s="231"/>
      <c r="V109" s="65"/>
      <c r="W109" s="65"/>
      <c r="X109" s="68"/>
      <c r="Y109" s="69"/>
      <c r="Z109" s="231"/>
      <c r="AA109" s="65"/>
      <c r="AB109" s="65"/>
      <c r="AC109" s="68"/>
      <c r="AD109" s="69"/>
      <c r="AE109" s="231"/>
      <c r="AF109" s="65"/>
      <c r="AG109" s="65"/>
      <c r="AH109" s="68"/>
      <c r="AI109" s="69"/>
      <c r="AJ109" s="231"/>
      <c r="AK109" s="65"/>
      <c r="AL109" s="65"/>
      <c r="AM109" s="68"/>
      <c r="AN109" s="69"/>
      <c r="AO109" s="231"/>
      <c r="AP109" s="65"/>
      <c r="AQ109" s="65"/>
      <c r="AR109" s="70"/>
      <c r="AS109" s="69"/>
      <c r="AT109" s="231"/>
      <c r="AU109" s="65"/>
      <c r="AV109" s="65"/>
      <c r="AW109" s="70"/>
      <c r="AX109" s="69"/>
    </row>
    <row r="110" spans="1:102" s="61" customFormat="1" ht="122.25" customHeight="1" thickBot="1" x14ac:dyDescent="0.25">
      <c r="A110" s="254"/>
      <c r="B110" s="255"/>
      <c r="C110" s="256"/>
      <c r="D110" s="251"/>
      <c r="E110" s="257"/>
      <c r="F110" s="139"/>
      <c r="G110" s="252"/>
      <c r="H110" s="137"/>
      <c r="I110" s="137"/>
      <c r="J110" s="86"/>
      <c r="K110" s="258"/>
      <c r="L110" s="83"/>
      <c r="M110" s="83"/>
      <c r="N110" s="259"/>
      <c r="O110" s="87"/>
      <c r="P110" s="82"/>
      <c r="Q110" s="83"/>
      <c r="R110" s="83"/>
      <c r="S110" s="259"/>
      <c r="T110" s="87"/>
      <c r="U110" s="260"/>
      <c r="V110" s="83"/>
      <c r="W110" s="83"/>
      <c r="X110" s="259"/>
      <c r="Y110" s="87"/>
      <c r="Z110" s="260"/>
      <c r="AA110" s="83"/>
      <c r="AB110" s="83"/>
      <c r="AC110" s="259"/>
      <c r="AD110" s="87"/>
      <c r="AE110" s="260"/>
      <c r="AF110" s="83"/>
      <c r="AG110" s="83"/>
      <c r="AH110" s="259"/>
      <c r="AI110" s="87"/>
      <c r="AJ110" s="260"/>
      <c r="AK110" s="83"/>
      <c r="AL110" s="83"/>
      <c r="AM110" s="259"/>
      <c r="AN110" s="87"/>
      <c r="AO110" s="260"/>
      <c r="AP110" s="137"/>
      <c r="AQ110" s="137"/>
      <c r="AR110" s="261"/>
      <c r="AS110" s="139"/>
      <c r="AT110" s="260"/>
      <c r="AU110" s="137"/>
      <c r="AV110" s="137"/>
      <c r="AW110" s="261"/>
      <c r="AX110" s="139"/>
    </row>
    <row r="111" spans="1:102" s="106" customFormat="1" ht="163.5" customHeight="1" x14ac:dyDescent="0.2">
      <c r="A111" s="233" t="s">
        <v>181</v>
      </c>
      <c r="B111" s="239" t="s">
        <v>182</v>
      </c>
      <c r="C111" s="234"/>
      <c r="D111" s="235">
        <f>SUM(D113:D117)</f>
        <v>12</v>
      </c>
      <c r="E111" s="236">
        <f>SUM(E113:E117)</f>
        <v>432</v>
      </c>
      <c r="F111" s="237">
        <f>SUM(F113:F117)</f>
        <v>0</v>
      </c>
      <c r="G111" s="235"/>
      <c r="H111" s="236"/>
      <c r="I111" s="236"/>
      <c r="J111" s="237"/>
      <c r="K111" s="240">
        <f>SUM(K113:K117)</f>
        <v>0</v>
      </c>
      <c r="L111" s="236">
        <f>SUM(L113:L117)</f>
        <v>0</v>
      </c>
      <c r="M111" s="236">
        <f>SUM(M113:M117)</f>
        <v>0</v>
      </c>
      <c r="N111" s="240">
        <f>SUM(N113:N117)</f>
        <v>0</v>
      </c>
      <c r="O111" s="237"/>
      <c r="P111" s="235">
        <f>SUM(P113:P117)</f>
        <v>0</v>
      </c>
      <c r="Q111" s="236">
        <f>SUM(Q113:Q117)</f>
        <v>0</v>
      </c>
      <c r="R111" s="236">
        <f>SUM(R113:R117)</f>
        <v>0</v>
      </c>
      <c r="S111" s="240">
        <f>SUM(S113:S117)</f>
        <v>0</v>
      </c>
      <c r="T111" s="237"/>
      <c r="U111" s="235">
        <f>SUM(U113:U117)</f>
        <v>0</v>
      </c>
      <c r="V111" s="236">
        <f>SUM(V113:V117)</f>
        <v>0</v>
      </c>
      <c r="W111" s="236">
        <f>SUM(W113:W117)</f>
        <v>0</v>
      </c>
      <c r="X111" s="240">
        <f>SUM(X113:X117)</f>
        <v>0</v>
      </c>
      <c r="Y111" s="237"/>
      <c r="Z111" s="235">
        <f>SUM(Z113:Z117)</f>
        <v>3</v>
      </c>
      <c r="AA111" s="236">
        <f>SUM(AA113:AA117)</f>
        <v>108</v>
      </c>
      <c r="AB111" s="236">
        <f>SUM(AB113:AB117)</f>
        <v>0</v>
      </c>
      <c r="AC111" s="240">
        <f>SUM(AC113:AC117)</f>
        <v>0</v>
      </c>
      <c r="AD111" s="237"/>
      <c r="AE111" s="235">
        <f>SUM(AE113:AE117)</f>
        <v>0</v>
      </c>
      <c r="AF111" s="236">
        <f>SUM(AF113:AF117)</f>
        <v>0</v>
      </c>
      <c r="AG111" s="236">
        <f>SUM(AG113:AG117)</f>
        <v>0</v>
      </c>
      <c r="AH111" s="240">
        <f>SUM(AH113:AH117)</f>
        <v>0</v>
      </c>
      <c r="AI111" s="237"/>
      <c r="AJ111" s="235">
        <f>SUM(AJ113:AJ117)</f>
        <v>3</v>
      </c>
      <c r="AK111" s="236">
        <f>SUM(AK113:AK117)</f>
        <v>108</v>
      </c>
      <c r="AL111" s="236">
        <f>SUM(AL113:AL117)</f>
        <v>0</v>
      </c>
      <c r="AM111" s="240">
        <f>SUM(AM113:AM117)</f>
        <v>0</v>
      </c>
      <c r="AN111" s="237"/>
      <c r="AO111" s="235">
        <f>SUM(AO113:AO117)</f>
        <v>0</v>
      </c>
      <c r="AP111" s="236">
        <f>SUM(AP113:AP117)</f>
        <v>0</v>
      </c>
      <c r="AQ111" s="236">
        <f>SUM(AQ113:AQ117)</f>
        <v>0</v>
      </c>
      <c r="AR111" s="240">
        <f>SUM(AR113:AR117)</f>
        <v>0</v>
      </c>
      <c r="AS111" s="237"/>
      <c r="AT111" s="235">
        <f>SUM(AT113:AT117)</f>
        <v>6</v>
      </c>
      <c r="AU111" s="236">
        <f>SUM(AU113:AU117)</f>
        <v>216</v>
      </c>
      <c r="AV111" s="236">
        <f>SUM(AV113:AV117)</f>
        <v>0</v>
      </c>
      <c r="AW111" s="240">
        <f>SUM(AW113:AW117)</f>
        <v>0</v>
      </c>
      <c r="AX111" s="237"/>
    </row>
    <row r="112" spans="1:102" s="270" customFormat="1" ht="120" customHeight="1" x14ac:dyDescent="0.2">
      <c r="A112" s="262"/>
      <c r="B112" s="263" t="s">
        <v>162</v>
      </c>
      <c r="C112" s="264"/>
      <c r="D112" s="262"/>
      <c r="E112" s="265"/>
      <c r="F112" s="266"/>
      <c r="G112" s="267"/>
      <c r="H112" s="265"/>
      <c r="I112" s="265"/>
      <c r="J112" s="266"/>
      <c r="K112" s="262"/>
      <c r="L112" s="265"/>
      <c r="M112" s="265"/>
      <c r="N112" s="265"/>
      <c r="O112" s="266"/>
      <c r="P112" s="262"/>
      <c r="Q112" s="265"/>
      <c r="R112" s="268"/>
      <c r="S112" s="268"/>
      <c r="T112" s="266"/>
      <c r="U112" s="262"/>
      <c r="V112" s="265"/>
      <c r="W112" s="265"/>
      <c r="X112" s="268"/>
      <c r="Y112" s="266"/>
      <c r="Z112" s="262"/>
      <c r="AA112" s="265"/>
      <c r="AB112" s="265"/>
      <c r="AC112" s="268"/>
      <c r="AD112" s="266"/>
      <c r="AE112" s="262"/>
      <c r="AF112" s="265"/>
      <c r="AG112" s="265"/>
      <c r="AH112" s="268"/>
      <c r="AI112" s="266"/>
      <c r="AJ112" s="262"/>
      <c r="AK112" s="265"/>
      <c r="AL112" s="265"/>
      <c r="AM112" s="268"/>
      <c r="AN112" s="266"/>
      <c r="AO112" s="262"/>
      <c r="AP112" s="265"/>
      <c r="AQ112" s="265"/>
      <c r="AR112" s="268"/>
      <c r="AS112" s="266"/>
      <c r="AT112" s="262"/>
      <c r="AU112" s="265"/>
      <c r="AV112" s="265"/>
      <c r="AW112" s="268"/>
      <c r="AX112" s="266"/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  <c r="CA112" s="269"/>
      <c r="CB112" s="269"/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</row>
    <row r="113" spans="1:102" s="116" customFormat="1" ht="387" customHeight="1" x14ac:dyDescent="0.2">
      <c r="A113" s="113" t="s">
        <v>3</v>
      </c>
      <c r="B113" s="271" t="s">
        <v>183</v>
      </c>
      <c r="C113" s="104" t="s">
        <v>111</v>
      </c>
      <c r="D113" s="64">
        <f>K113+P113+U113+Z113+AE113+AJ113+AT113</f>
        <v>3</v>
      </c>
      <c r="E113" s="109">
        <f>PRODUCT(D113,36)</f>
        <v>108</v>
      </c>
      <c r="F113" s="111"/>
      <c r="G113" s="107"/>
      <c r="H113" s="109"/>
      <c r="I113" s="109"/>
      <c r="J113" s="111"/>
      <c r="K113" s="115"/>
      <c r="L113" s="117"/>
      <c r="M113" s="109"/>
      <c r="N113" s="118"/>
      <c r="O113" s="111"/>
      <c r="P113" s="108"/>
      <c r="Q113" s="109"/>
      <c r="R113" s="109"/>
      <c r="S113" s="110"/>
      <c r="T113" s="119"/>
      <c r="U113" s="108"/>
      <c r="V113" s="109"/>
      <c r="W113" s="109"/>
      <c r="X113" s="110"/>
      <c r="Y113" s="69"/>
      <c r="Z113" s="108">
        <v>3</v>
      </c>
      <c r="AA113" s="65">
        <f>Z113*36</f>
        <v>108</v>
      </c>
      <c r="AB113" s="109"/>
      <c r="AC113" s="110"/>
      <c r="AD113" s="69"/>
      <c r="AE113" s="108"/>
      <c r="AF113" s="109"/>
      <c r="AG113" s="109"/>
      <c r="AH113" s="110"/>
      <c r="AI113" s="111"/>
      <c r="AJ113" s="108"/>
      <c r="AK113" s="109"/>
      <c r="AL113" s="109"/>
      <c r="AM113" s="110"/>
      <c r="AN113" s="111"/>
      <c r="AO113" s="108"/>
      <c r="AP113" s="109"/>
      <c r="AQ113" s="109"/>
      <c r="AR113" s="110"/>
      <c r="AS113" s="111"/>
      <c r="AT113" s="108"/>
      <c r="AU113" s="109"/>
      <c r="AV113" s="109"/>
      <c r="AW113" s="110"/>
      <c r="AX113" s="111"/>
    </row>
    <row r="114" spans="1:102" s="270" customFormat="1" ht="120" customHeight="1" x14ac:dyDescent="0.2">
      <c r="A114" s="272"/>
      <c r="B114" s="273" t="s">
        <v>163</v>
      </c>
      <c r="C114" s="274"/>
      <c r="D114" s="272"/>
      <c r="E114" s="275"/>
      <c r="F114" s="276"/>
      <c r="G114" s="277"/>
      <c r="H114" s="275"/>
      <c r="I114" s="275"/>
      <c r="J114" s="278"/>
      <c r="K114" s="272"/>
      <c r="L114" s="275"/>
      <c r="M114" s="275"/>
      <c r="N114" s="275"/>
      <c r="O114" s="276"/>
      <c r="P114" s="272"/>
      <c r="Q114" s="275"/>
      <c r="R114" s="279"/>
      <c r="S114" s="279"/>
      <c r="T114" s="276"/>
      <c r="U114" s="272"/>
      <c r="V114" s="275"/>
      <c r="W114" s="275"/>
      <c r="X114" s="279"/>
      <c r="Y114" s="276"/>
      <c r="Z114" s="272"/>
      <c r="AA114" s="275"/>
      <c r="AB114" s="275"/>
      <c r="AC114" s="279"/>
      <c r="AD114" s="276"/>
      <c r="AE114" s="272"/>
      <c r="AF114" s="275"/>
      <c r="AG114" s="275"/>
      <c r="AH114" s="279"/>
      <c r="AI114" s="276"/>
      <c r="AJ114" s="272"/>
      <c r="AK114" s="275"/>
      <c r="AL114" s="275"/>
      <c r="AM114" s="279"/>
      <c r="AN114" s="276"/>
      <c r="AO114" s="272"/>
      <c r="AP114" s="275"/>
      <c r="AQ114" s="275"/>
      <c r="AR114" s="279"/>
      <c r="AS114" s="276"/>
      <c r="AT114" s="272"/>
      <c r="AU114" s="275"/>
      <c r="AV114" s="275"/>
      <c r="AW114" s="279"/>
      <c r="AX114" s="276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69"/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69"/>
      <c r="CW114" s="269"/>
      <c r="CX114" s="269"/>
    </row>
    <row r="115" spans="1:102" s="116" customFormat="1" ht="240.75" customHeight="1" x14ac:dyDescent="0.2">
      <c r="A115" s="113" t="s">
        <v>4</v>
      </c>
      <c r="B115" s="271" t="s">
        <v>184</v>
      </c>
      <c r="C115" s="104" t="str">
        <f>C113</f>
        <v>ИБМ 4</v>
      </c>
      <c r="D115" s="64">
        <f>K115+P115+U115+Z115+AE115+AJ115+AT115</f>
        <v>3</v>
      </c>
      <c r="E115" s="109">
        <f>PRODUCT(D115,36)</f>
        <v>108</v>
      </c>
      <c r="F115" s="111"/>
      <c r="G115" s="107"/>
      <c r="H115" s="109"/>
      <c r="I115" s="109"/>
      <c r="J115" s="111"/>
      <c r="K115" s="115"/>
      <c r="L115" s="109"/>
      <c r="M115" s="109"/>
      <c r="N115" s="120"/>
      <c r="O115" s="111"/>
      <c r="P115" s="108"/>
      <c r="Q115" s="109"/>
      <c r="R115" s="109"/>
      <c r="S115" s="110"/>
      <c r="T115" s="111"/>
      <c r="U115" s="108"/>
      <c r="V115" s="109"/>
      <c r="W115" s="109"/>
      <c r="X115" s="110"/>
      <c r="Y115" s="111"/>
      <c r="Z115" s="108"/>
      <c r="AA115" s="109"/>
      <c r="AB115" s="109"/>
      <c r="AC115" s="110"/>
      <c r="AD115" s="111"/>
      <c r="AE115" s="108"/>
      <c r="AF115" s="109"/>
      <c r="AG115" s="109"/>
      <c r="AH115" s="110"/>
      <c r="AI115" s="111"/>
      <c r="AJ115" s="108">
        <v>3</v>
      </c>
      <c r="AK115" s="65">
        <f>AJ115*36</f>
        <v>108</v>
      </c>
      <c r="AL115" s="109"/>
      <c r="AM115" s="110"/>
      <c r="AN115" s="111"/>
      <c r="AO115" s="108"/>
      <c r="AP115" s="109"/>
      <c r="AQ115" s="109"/>
      <c r="AR115" s="110"/>
      <c r="AS115" s="111"/>
      <c r="AT115" s="108"/>
      <c r="AU115" s="109"/>
      <c r="AV115" s="109"/>
      <c r="AW115" s="110"/>
      <c r="AX115" s="69"/>
    </row>
    <row r="116" spans="1:102" s="116" customFormat="1" ht="122.25" customHeight="1" thickBot="1" x14ac:dyDescent="0.25">
      <c r="A116" s="113" t="s">
        <v>15</v>
      </c>
      <c r="B116" s="114" t="s">
        <v>87</v>
      </c>
      <c r="C116" s="104" t="str">
        <f>C115</f>
        <v>ИБМ 4</v>
      </c>
      <c r="D116" s="64">
        <v>3</v>
      </c>
      <c r="E116" s="109">
        <f>PRODUCT(D116,36)</f>
        <v>108</v>
      </c>
      <c r="F116" s="111"/>
      <c r="G116" s="107"/>
      <c r="H116" s="109"/>
      <c r="I116" s="109"/>
      <c r="J116" s="111"/>
      <c r="K116" s="115"/>
      <c r="L116" s="109"/>
      <c r="M116" s="109"/>
      <c r="N116" s="120"/>
      <c r="O116" s="111"/>
      <c r="P116" s="108"/>
      <c r="Q116" s="109"/>
      <c r="R116" s="109"/>
      <c r="S116" s="110"/>
      <c r="T116" s="111"/>
      <c r="U116" s="108"/>
      <c r="V116" s="109"/>
      <c r="W116" s="109"/>
      <c r="X116" s="110"/>
      <c r="Y116" s="111"/>
      <c r="Z116" s="108"/>
      <c r="AA116" s="109"/>
      <c r="AB116" s="109"/>
      <c r="AC116" s="110"/>
      <c r="AD116" s="111"/>
      <c r="AE116" s="108"/>
      <c r="AF116" s="109"/>
      <c r="AG116" s="109"/>
      <c r="AH116" s="110"/>
      <c r="AI116" s="111"/>
      <c r="AJ116" s="108"/>
      <c r="AK116" s="109"/>
      <c r="AL116" s="109"/>
      <c r="AM116" s="110"/>
      <c r="AN116" s="111"/>
      <c r="AO116" s="108"/>
      <c r="AP116" s="109"/>
      <c r="AQ116" s="109"/>
      <c r="AR116" s="110"/>
      <c r="AS116" s="111"/>
      <c r="AT116" s="108">
        <v>3</v>
      </c>
      <c r="AU116" s="65">
        <f>AT116*36</f>
        <v>108</v>
      </c>
      <c r="AV116" s="109"/>
      <c r="AW116" s="110"/>
      <c r="AX116" s="123" t="s">
        <v>17</v>
      </c>
    </row>
    <row r="117" spans="1:102" s="116" customFormat="1" ht="152.25" customHeight="1" thickBot="1" x14ac:dyDescent="0.25">
      <c r="A117" s="121" t="s">
        <v>33</v>
      </c>
      <c r="B117" s="122" t="s">
        <v>116</v>
      </c>
      <c r="C117" s="104" t="str">
        <f>C116</f>
        <v>ИБМ 4</v>
      </c>
      <c r="D117" s="64">
        <f>K117+P117+U117+Z117+AE117+AJ117+AT117</f>
        <v>3</v>
      </c>
      <c r="E117" s="109">
        <f>PRODUCT(D117,36)</f>
        <v>108</v>
      </c>
      <c r="F117" s="123"/>
      <c r="G117" s="124"/>
      <c r="H117" s="125"/>
      <c r="I117" s="125"/>
      <c r="J117" s="123"/>
      <c r="K117" s="126"/>
      <c r="L117" s="125"/>
      <c r="M117" s="125"/>
      <c r="N117" s="127"/>
      <c r="O117" s="123"/>
      <c r="P117" s="128"/>
      <c r="Q117" s="125"/>
      <c r="R117" s="125"/>
      <c r="S117" s="129"/>
      <c r="T117" s="123"/>
      <c r="U117" s="128"/>
      <c r="V117" s="125"/>
      <c r="W117" s="125"/>
      <c r="X117" s="129"/>
      <c r="Y117" s="123"/>
      <c r="Z117" s="128"/>
      <c r="AA117" s="125"/>
      <c r="AB117" s="125"/>
      <c r="AC117" s="129"/>
      <c r="AD117" s="123"/>
      <c r="AE117" s="128"/>
      <c r="AF117" s="125"/>
      <c r="AG117" s="125"/>
      <c r="AH117" s="129"/>
      <c r="AI117" s="123"/>
      <c r="AJ117" s="128"/>
      <c r="AK117" s="125"/>
      <c r="AL117" s="125"/>
      <c r="AM117" s="129"/>
      <c r="AN117" s="123"/>
      <c r="AO117" s="128"/>
      <c r="AP117" s="125"/>
      <c r="AQ117" s="125"/>
      <c r="AR117" s="129"/>
      <c r="AS117" s="123"/>
      <c r="AT117" s="128">
        <v>3</v>
      </c>
      <c r="AU117" s="65">
        <f>AT117*36</f>
        <v>108</v>
      </c>
      <c r="AV117" s="125"/>
      <c r="AW117" s="129"/>
      <c r="AX117" s="123" t="s">
        <v>17</v>
      </c>
    </row>
    <row r="118" spans="1:102" s="106" customFormat="1" ht="122.25" customHeight="1" x14ac:dyDescent="0.2">
      <c r="A118" s="233" t="s">
        <v>208</v>
      </c>
      <c r="B118" s="250" t="s">
        <v>186</v>
      </c>
      <c r="C118" s="234"/>
      <c r="D118" s="235">
        <f>SUM(D119:D120)</f>
        <v>9</v>
      </c>
      <c r="E118" s="236">
        <f>SUM(E119:E120)</f>
        <v>324</v>
      </c>
      <c r="F118" s="237">
        <f>SUM(F119:F120)</f>
        <v>0</v>
      </c>
      <c r="G118" s="235"/>
      <c r="H118" s="236"/>
      <c r="I118" s="236"/>
      <c r="J118" s="237"/>
      <c r="K118" s="240"/>
      <c r="L118" s="236"/>
      <c r="M118" s="236"/>
      <c r="N118" s="238"/>
      <c r="O118" s="237"/>
      <c r="P118" s="235"/>
      <c r="Q118" s="236"/>
      <c r="R118" s="236"/>
      <c r="S118" s="238"/>
      <c r="T118" s="237"/>
      <c r="U118" s="235"/>
      <c r="V118" s="236"/>
      <c r="W118" s="236"/>
      <c r="X118" s="238"/>
      <c r="Y118" s="237"/>
      <c r="Z118" s="235"/>
      <c r="AA118" s="236"/>
      <c r="AB118" s="236"/>
      <c r="AC118" s="238"/>
      <c r="AD118" s="237"/>
      <c r="AE118" s="235"/>
      <c r="AF118" s="236"/>
      <c r="AG118" s="236"/>
      <c r="AH118" s="238"/>
      <c r="AI118" s="237"/>
      <c r="AJ118" s="235"/>
      <c r="AK118" s="236"/>
      <c r="AL118" s="236"/>
      <c r="AM118" s="238"/>
      <c r="AN118" s="237"/>
      <c r="AO118" s="235"/>
      <c r="AP118" s="236"/>
      <c r="AQ118" s="236"/>
      <c r="AR118" s="238"/>
      <c r="AS118" s="237"/>
      <c r="AT118" s="235">
        <f>SUM(AT119:AT120)</f>
        <v>9</v>
      </c>
      <c r="AU118" s="236">
        <f>SUM(AU119:AU120)</f>
        <v>324</v>
      </c>
      <c r="AV118" s="236"/>
      <c r="AW118" s="238"/>
      <c r="AX118" s="237"/>
    </row>
    <row r="119" spans="1:102" s="61" customFormat="1" ht="122.25" customHeight="1" x14ac:dyDescent="0.2">
      <c r="A119" s="97" t="s">
        <v>3</v>
      </c>
      <c r="B119" s="130" t="s">
        <v>88</v>
      </c>
      <c r="C119" s="104" t="str">
        <f>C116</f>
        <v>ИБМ 4</v>
      </c>
      <c r="D119" s="64">
        <v>3</v>
      </c>
      <c r="E119" s="65">
        <f>PRODUCT(D119,36)</f>
        <v>108</v>
      </c>
      <c r="F119" s="69"/>
      <c r="G119" s="67"/>
      <c r="H119" s="65"/>
      <c r="I119" s="65"/>
      <c r="J119" s="69"/>
      <c r="K119" s="101"/>
      <c r="L119" s="65"/>
      <c r="M119" s="65"/>
      <c r="N119" s="68"/>
      <c r="O119" s="69"/>
      <c r="P119" s="64"/>
      <c r="Q119" s="65"/>
      <c r="R119" s="65"/>
      <c r="S119" s="70"/>
      <c r="T119" s="69"/>
      <c r="U119" s="64"/>
      <c r="V119" s="65"/>
      <c r="W119" s="65"/>
      <c r="X119" s="70"/>
      <c r="Y119" s="69"/>
      <c r="Z119" s="64"/>
      <c r="AA119" s="65"/>
      <c r="AB119" s="65"/>
      <c r="AC119" s="70"/>
      <c r="AD119" s="69"/>
      <c r="AE119" s="64"/>
      <c r="AF119" s="65"/>
      <c r="AG119" s="65"/>
      <c r="AH119" s="70"/>
      <c r="AI119" s="69"/>
      <c r="AJ119" s="64"/>
      <c r="AK119" s="65"/>
      <c r="AL119" s="65"/>
      <c r="AM119" s="70"/>
      <c r="AN119" s="69"/>
      <c r="AO119" s="64"/>
      <c r="AP119" s="65"/>
      <c r="AQ119" s="65"/>
      <c r="AR119" s="70"/>
      <c r="AS119" s="69"/>
      <c r="AT119" s="64">
        <v>3</v>
      </c>
      <c r="AU119" s="65">
        <f>AT119*36</f>
        <v>108</v>
      </c>
      <c r="AV119" s="65"/>
      <c r="AW119" s="70"/>
      <c r="AX119" s="69" t="s">
        <v>18</v>
      </c>
    </row>
    <row r="120" spans="1:102" s="61" customFormat="1" ht="152.25" customHeight="1" thickBot="1" x14ac:dyDescent="0.25">
      <c r="A120" s="131" t="s">
        <v>4</v>
      </c>
      <c r="B120" s="249" t="s">
        <v>179</v>
      </c>
      <c r="C120" s="104" t="str">
        <f>C119</f>
        <v>ИБМ 4</v>
      </c>
      <c r="D120" s="64">
        <v>6</v>
      </c>
      <c r="E120" s="133">
        <f>PRODUCT(D120,36)</f>
        <v>216</v>
      </c>
      <c r="F120" s="134"/>
      <c r="G120" s="135"/>
      <c r="H120" s="133"/>
      <c r="I120" s="133"/>
      <c r="J120" s="134"/>
      <c r="K120" s="136"/>
      <c r="L120" s="137"/>
      <c r="M120" s="137"/>
      <c r="N120" s="138"/>
      <c r="O120" s="139"/>
      <c r="P120" s="132"/>
      <c r="Q120" s="133"/>
      <c r="R120" s="133"/>
      <c r="S120" s="140"/>
      <c r="T120" s="134"/>
      <c r="U120" s="132"/>
      <c r="V120" s="133"/>
      <c r="W120" s="133"/>
      <c r="X120" s="140"/>
      <c r="Y120" s="134"/>
      <c r="Z120" s="132"/>
      <c r="AA120" s="133"/>
      <c r="AB120" s="133"/>
      <c r="AC120" s="140"/>
      <c r="AD120" s="134"/>
      <c r="AE120" s="132"/>
      <c r="AF120" s="133"/>
      <c r="AG120" s="133"/>
      <c r="AH120" s="140"/>
      <c r="AI120" s="134"/>
      <c r="AJ120" s="132"/>
      <c r="AK120" s="133"/>
      <c r="AL120" s="133"/>
      <c r="AM120" s="140"/>
      <c r="AN120" s="134"/>
      <c r="AO120" s="132"/>
      <c r="AP120" s="133"/>
      <c r="AQ120" s="133"/>
      <c r="AR120" s="140"/>
      <c r="AS120" s="134"/>
      <c r="AT120" s="132">
        <v>6</v>
      </c>
      <c r="AU120" s="65">
        <f>AT120*36</f>
        <v>216</v>
      </c>
      <c r="AV120" s="133"/>
      <c r="AW120" s="140"/>
      <c r="AX120" s="134" t="s">
        <v>178</v>
      </c>
    </row>
    <row r="121" spans="1:102" s="106" customFormat="1" ht="122.25" customHeight="1" thickBot="1" x14ac:dyDescent="0.25">
      <c r="A121" s="241"/>
      <c r="B121" s="242"/>
      <c r="C121" s="243"/>
      <c r="D121" s="244">
        <f t="shared" ref="D121:AX121" si="129">SUM(D24,D58,D111,D118)</f>
        <v>240</v>
      </c>
      <c r="E121" s="245">
        <f t="shared" si="129"/>
        <v>8968</v>
      </c>
      <c r="F121" s="246">
        <f t="shared" si="129"/>
        <v>3475</v>
      </c>
      <c r="G121" s="244">
        <f t="shared" si="129"/>
        <v>1383</v>
      </c>
      <c r="H121" s="245">
        <f t="shared" si="129"/>
        <v>1575</v>
      </c>
      <c r="I121" s="245">
        <f t="shared" si="129"/>
        <v>517</v>
      </c>
      <c r="J121" s="246">
        <f t="shared" si="129"/>
        <v>4665</v>
      </c>
      <c r="K121" s="293">
        <f t="shared" si="129"/>
        <v>30</v>
      </c>
      <c r="L121" s="294">
        <f t="shared" si="129"/>
        <v>1080</v>
      </c>
      <c r="M121" s="294">
        <f t="shared" si="129"/>
        <v>476</v>
      </c>
      <c r="N121" s="294">
        <f t="shared" si="129"/>
        <v>602</v>
      </c>
      <c r="O121" s="295">
        <f t="shared" si="129"/>
        <v>0</v>
      </c>
      <c r="P121" s="293">
        <f t="shared" si="129"/>
        <v>30</v>
      </c>
      <c r="Q121" s="294">
        <f t="shared" si="129"/>
        <v>1080</v>
      </c>
      <c r="R121" s="294">
        <f t="shared" si="129"/>
        <v>476</v>
      </c>
      <c r="S121" s="294">
        <f t="shared" si="129"/>
        <v>602</v>
      </c>
      <c r="T121" s="295">
        <f t="shared" si="129"/>
        <v>0</v>
      </c>
      <c r="U121" s="293">
        <f t="shared" si="129"/>
        <v>30</v>
      </c>
      <c r="V121" s="294">
        <f t="shared" si="129"/>
        <v>1080</v>
      </c>
      <c r="W121" s="294">
        <f t="shared" si="129"/>
        <v>476</v>
      </c>
      <c r="X121" s="294">
        <f t="shared" si="129"/>
        <v>604</v>
      </c>
      <c r="Y121" s="295">
        <f t="shared" si="129"/>
        <v>0</v>
      </c>
      <c r="Z121" s="293">
        <f t="shared" si="129"/>
        <v>30</v>
      </c>
      <c r="AA121" s="294">
        <f t="shared" si="129"/>
        <v>1080</v>
      </c>
      <c r="AB121" s="294">
        <f t="shared" si="129"/>
        <v>459</v>
      </c>
      <c r="AC121" s="294">
        <f t="shared" si="129"/>
        <v>577</v>
      </c>
      <c r="AD121" s="295">
        <f t="shared" si="129"/>
        <v>0</v>
      </c>
      <c r="AE121" s="293">
        <f t="shared" si="129"/>
        <v>30</v>
      </c>
      <c r="AF121" s="294">
        <f t="shared" si="129"/>
        <v>1080</v>
      </c>
      <c r="AG121" s="294">
        <f t="shared" si="129"/>
        <v>476</v>
      </c>
      <c r="AH121" s="294">
        <f t="shared" si="129"/>
        <v>604</v>
      </c>
      <c r="AI121" s="295">
        <f t="shared" si="129"/>
        <v>0</v>
      </c>
      <c r="AJ121" s="293">
        <f t="shared" si="129"/>
        <v>30</v>
      </c>
      <c r="AK121" s="294">
        <f t="shared" si="129"/>
        <v>1080</v>
      </c>
      <c r="AL121" s="294">
        <f t="shared" si="129"/>
        <v>408</v>
      </c>
      <c r="AM121" s="294">
        <f t="shared" si="129"/>
        <v>628</v>
      </c>
      <c r="AN121" s="295">
        <f t="shared" si="129"/>
        <v>0</v>
      </c>
      <c r="AO121" s="293">
        <f t="shared" si="129"/>
        <v>30</v>
      </c>
      <c r="AP121" s="294">
        <f t="shared" si="129"/>
        <v>1080</v>
      </c>
      <c r="AQ121" s="294">
        <f t="shared" si="129"/>
        <v>476</v>
      </c>
      <c r="AR121" s="294">
        <f t="shared" si="129"/>
        <v>604</v>
      </c>
      <c r="AS121" s="295">
        <f t="shared" si="129"/>
        <v>0</v>
      </c>
      <c r="AT121" s="293">
        <f t="shared" si="129"/>
        <v>30</v>
      </c>
      <c r="AU121" s="294">
        <f t="shared" si="129"/>
        <v>1080</v>
      </c>
      <c r="AV121" s="294">
        <f t="shared" si="129"/>
        <v>228</v>
      </c>
      <c r="AW121" s="294">
        <f t="shared" si="129"/>
        <v>312</v>
      </c>
      <c r="AX121" s="245">
        <f t="shared" si="129"/>
        <v>0</v>
      </c>
    </row>
    <row r="122" spans="1:102" s="230" customFormat="1" ht="122.25" customHeight="1" thickBot="1" x14ac:dyDescent="0.25">
      <c r="A122" s="225"/>
      <c r="B122" s="226"/>
      <c r="C122" s="227"/>
      <c r="D122" s="228"/>
      <c r="E122" s="228"/>
      <c r="F122" s="228"/>
      <c r="G122" s="228"/>
      <c r="H122" s="228"/>
      <c r="I122" s="229"/>
      <c r="J122" s="228"/>
      <c r="K122" s="228">
        <f>30-K111-K121</f>
        <v>0</v>
      </c>
      <c r="L122" s="228"/>
      <c r="M122" s="228"/>
      <c r="N122" s="228"/>
      <c r="O122" s="228"/>
      <c r="P122" s="228">
        <f>30-P111-P121</f>
        <v>0</v>
      </c>
      <c r="Q122" s="228"/>
      <c r="R122" s="228"/>
      <c r="S122" s="228"/>
      <c r="T122" s="228"/>
      <c r="U122" s="228">
        <f>30-U111-U121</f>
        <v>0</v>
      </c>
      <c r="V122" s="228"/>
      <c r="W122" s="228"/>
      <c r="X122" s="228"/>
      <c r="Y122" s="228"/>
      <c r="Z122" s="228">
        <f>30-Z111-Z121</f>
        <v>-3</v>
      </c>
      <c r="AA122" s="228"/>
      <c r="AB122" s="228"/>
      <c r="AC122" s="228"/>
      <c r="AD122" s="228"/>
      <c r="AE122" s="228">
        <f>30-AE111-AE121</f>
        <v>0</v>
      </c>
      <c r="AF122" s="228"/>
      <c r="AG122" s="228"/>
      <c r="AH122" s="228"/>
      <c r="AI122" s="228"/>
      <c r="AJ122" s="228">
        <f>30-AJ111-AJ121</f>
        <v>-3</v>
      </c>
      <c r="AK122" s="228"/>
      <c r="AL122" s="228"/>
      <c r="AM122" s="228"/>
      <c r="AN122" s="228"/>
      <c r="AO122" s="228">
        <f>30-AO111-AO121</f>
        <v>0</v>
      </c>
      <c r="AP122" s="228"/>
      <c r="AQ122" s="228"/>
      <c r="AR122" s="228"/>
      <c r="AS122" s="228"/>
      <c r="AT122" s="228">
        <f>30-AT111-AT121-AT118</f>
        <v>-15</v>
      </c>
      <c r="AU122" s="228"/>
      <c r="AV122" s="228"/>
      <c r="AW122" s="228"/>
      <c r="AX122" s="228">
        <f>SUM(K122:AW122)</f>
        <v>-21</v>
      </c>
    </row>
    <row r="123" spans="1:102" s="204" customFormat="1" ht="120" customHeight="1" x14ac:dyDescent="0.2">
      <c r="A123" s="197" t="s">
        <v>173</v>
      </c>
      <c r="B123" s="198" t="s">
        <v>174</v>
      </c>
      <c r="C123" s="199"/>
      <c r="D123" s="200">
        <f t="shared" ref="D123:N123" si="130">SUM(D124:D195)</f>
        <v>10</v>
      </c>
      <c r="E123" s="200">
        <f t="shared" si="130"/>
        <v>360</v>
      </c>
      <c r="F123" s="201">
        <f t="shared" si="130"/>
        <v>150</v>
      </c>
      <c r="G123" s="202">
        <f t="shared" si="130"/>
        <v>58</v>
      </c>
      <c r="H123" s="200">
        <f t="shared" si="130"/>
        <v>92</v>
      </c>
      <c r="I123" s="200">
        <f t="shared" si="130"/>
        <v>0</v>
      </c>
      <c r="J123" s="201">
        <f t="shared" si="130"/>
        <v>210</v>
      </c>
      <c r="K123" s="202">
        <f t="shared" si="130"/>
        <v>60</v>
      </c>
      <c r="L123" s="203">
        <f t="shared" si="130"/>
        <v>53.882352941176471</v>
      </c>
      <c r="M123" s="203">
        <f t="shared" si="130"/>
        <v>28</v>
      </c>
      <c r="N123" s="203">
        <f t="shared" si="130"/>
        <v>25.882352941176471</v>
      </c>
      <c r="O123" s="201"/>
      <c r="P123" s="202">
        <f>SUM(P124:P195)</f>
        <v>60</v>
      </c>
      <c r="Q123" s="203">
        <f>SUM(Q124:Q195)</f>
        <v>53.882352941176471</v>
      </c>
      <c r="R123" s="203">
        <f>SUM(R124:R195)</f>
        <v>28</v>
      </c>
      <c r="S123" s="203">
        <f>SUM(S124:S195)</f>
        <v>25.882352941176471</v>
      </c>
      <c r="T123" s="201"/>
      <c r="U123" s="202">
        <f>SUM(U124:U195)</f>
        <v>60</v>
      </c>
      <c r="V123" s="203">
        <f>SUM(V124:V195)</f>
        <v>54</v>
      </c>
      <c r="W123" s="203">
        <f>SUM(W124:W195)</f>
        <v>28</v>
      </c>
      <c r="X123" s="203">
        <f>SUM(X124:X195)</f>
        <v>26</v>
      </c>
      <c r="Y123" s="201"/>
      <c r="Z123" s="202">
        <f>SUM(Z124:Z195)</f>
        <v>57</v>
      </c>
      <c r="AA123" s="203">
        <f>SUM(AA124:AA195)</f>
        <v>51.411764705882348</v>
      </c>
      <c r="AB123" s="203">
        <f>SUM(AB124:AB195)</f>
        <v>27</v>
      </c>
      <c r="AC123" s="203">
        <f>SUM(AC124:AC195)</f>
        <v>24.411764705882351</v>
      </c>
      <c r="AD123" s="201"/>
      <c r="AE123" s="202">
        <f>SUM(AE124:AE195)</f>
        <v>60</v>
      </c>
      <c r="AF123" s="203">
        <f>SUM(AF124:AF195)</f>
        <v>54</v>
      </c>
      <c r="AG123" s="203">
        <f>SUM(AG124:AG195)</f>
        <v>28</v>
      </c>
      <c r="AH123" s="203">
        <f>SUM(AH124:AH195)</f>
        <v>26</v>
      </c>
      <c r="AI123" s="201"/>
      <c r="AJ123" s="202">
        <f>SUM(AJ124:AJ195)</f>
        <v>63</v>
      </c>
      <c r="AK123" s="203">
        <f>SUM(AK124:AK195)</f>
        <v>267.41176470588232</v>
      </c>
      <c r="AL123" s="203">
        <f>SUM(AL124:AL195)</f>
        <v>126</v>
      </c>
      <c r="AM123" s="203">
        <f>SUM(AM124:AM195)</f>
        <v>141.41176470588235</v>
      </c>
      <c r="AN123" s="201"/>
      <c r="AO123" s="202">
        <f>SUM(AO124:AO195)</f>
        <v>60</v>
      </c>
      <c r="AP123" s="203">
        <f>SUM(AP124:AP195)</f>
        <v>54</v>
      </c>
      <c r="AQ123" s="203">
        <f>SUM(AQ124:AQ195)</f>
        <v>28</v>
      </c>
      <c r="AR123" s="203">
        <f>SUM(AR124:AR195)</f>
        <v>26</v>
      </c>
      <c r="AS123" s="201"/>
      <c r="AT123" s="202">
        <f>SUM(AT124:AT195)</f>
        <v>58</v>
      </c>
      <c r="AU123" s="203">
        <f>SUM(AU124:AU195)</f>
        <v>189</v>
      </c>
      <c r="AV123" s="203">
        <f>SUM(AV124:AV195)</f>
        <v>67</v>
      </c>
      <c r="AW123" s="203">
        <f>SUM(AW124:AW195)</f>
        <v>122</v>
      </c>
      <c r="AX123" s="201"/>
    </row>
    <row r="124" spans="1:102" s="214" customFormat="1" ht="154.5" customHeight="1" x14ac:dyDescent="0.2">
      <c r="A124" s="205" t="s">
        <v>3</v>
      </c>
      <c r="B124" s="206" t="s">
        <v>257</v>
      </c>
      <c r="C124" s="104" t="str">
        <f>C120</f>
        <v>ИБМ 4</v>
      </c>
      <c r="D124" s="207">
        <v>3</v>
      </c>
      <c r="E124" s="208">
        <v>108</v>
      </c>
      <c r="F124" s="209">
        <v>51</v>
      </c>
      <c r="G124" s="210">
        <v>17</v>
      </c>
      <c r="H124" s="208">
        <v>34</v>
      </c>
      <c r="I124" s="208">
        <v>0</v>
      </c>
      <c r="J124" s="209">
        <v>57</v>
      </c>
      <c r="K124" s="207"/>
      <c r="L124" s="208"/>
      <c r="M124" s="208"/>
      <c r="N124" s="211"/>
      <c r="O124" s="212"/>
      <c r="P124" s="207"/>
      <c r="Q124" s="208"/>
      <c r="R124" s="208"/>
      <c r="S124" s="211"/>
      <c r="T124" s="212"/>
      <c r="U124" s="207"/>
      <c r="V124" s="208"/>
      <c r="W124" s="208"/>
      <c r="X124" s="211"/>
      <c r="Y124" s="212"/>
      <c r="Z124" s="207"/>
      <c r="AA124" s="208"/>
      <c r="AB124" s="208"/>
      <c r="AC124" s="211"/>
      <c r="AD124" s="212"/>
      <c r="AE124" s="207"/>
      <c r="AF124" s="208"/>
      <c r="AG124" s="208"/>
      <c r="AH124" s="211"/>
      <c r="AI124" s="212"/>
      <c r="AJ124" s="207">
        <v>3</v>
      </c>
      <c r="AK124" s="208">
        <v>108</v>
      </c>
      <c r="AL124" s="208">
        <v>51</v>
      </c>
      <c r="AM124" s="211">
        <v>57</v>
      </c>
      <c r="AN124" s="212" t="s">
        <v>17</v>
      </c>
      <c r="AO124" s="207"/>
      <c r="AP124" s="208"/>
      <c r="AQ124" s="208"/>
      <c r="AR124" s="211"/>
      <c r="AS124" s="212"/>
      <c r="AT124" s="207"/>
      <c r="AU124" s="208"/>
      <c r="AV124" s="208"/>
      <c r="AW124" s="213"/>
      <c r="AX124" s="212"/>
    </row>
    <row r="125" spans="1:102" s="214" customFormat="1" ht="150" customHeight="1" x14ac:dyDescent="0.2">
      <c r="A125" s="205" t="s">
        <v>4</v>
      </c>
      <c r="B125" s="206" t="s">
        <v>258</v>
      </c>
      <c r="C125" s="104" t="str">
        <f>C124</f>
        <v>ИБМ 4</v>
      </c>
      <c r="D125" s="207">
        <v>3</v>
      </c>
      <c r="E125" s="208">
        <v>108</v>
      </c>
      <c r="F125" s="209">
        <v>51</v>
      </c>
      <c r="G125" s="210">
        <v>17</v>
      </c>
      <c r="H125" s="208">
        <v>34</v>
      </c>
      <c r="I125" s="208">
        <v>0</v>
      </c>
      <c r="J125" s="209">
        <v>57</v>
      </c>
      <c r="K125" s="207"/>
      <c r="L125" s="208"/>
      <c r="M125" s="208"/>
      <c r="N125" s="211"/>
      <c r="O125" s="212"/>
      <c r="P125" s="207"/>
      <c r="Q125" s="208"/>
      <c r="R125" s="208"/>
      <c r="S125" s="211"/>
      <c r="T125" s="212"/>
      <c r="U125" s="207"/>
      <c r="V125" s="208"/>
      <c r="W125" s="208"/>
      <c r="X125" s="211"/>
      <c r="Y125" s="212"/>
      <c r="Z125" s="207"/>
      <c r="AA125" s="208"/>
      <c r="AB125" s="208"/>
      <c r="AC125" s="211"/>
      <c r="AD125" s="212"/>
      <c r="AE125" s="207"/>
      <c r="AF125" s="208"/>
      <c r="AG125" s="208"/>
      <c r="AH125" s="211"/>
      <c r="AI125" s="212"/>
      <c r="AJ125" s="207">
        <v>3</v>
      </c>
      <c r="AK125" s="208">
        <v>108</v>
      </c>
      <c r="AL125" s="208">
        <v>51</v>
      </c>
      <c r="AM125" s="211">
        <v>57</v>
      </c>
      <c r="AN125" s="212" t="s">
        <v>17</v>
      </c>
      <c r="AO125" s="207"/>
      <c r="AP125" s="208"/>
      <c r="AQ125" s="208"/>
      <c r="AR125" s="211"/>
      <c r="AS125" s="212"/>
      <c r="AT125" s="207"/>
      <c r="AU125" s="208"/>
      <c r="AV125" s="208"/>
      <c r="AW125" s="213"/>
      <c r="AX125" s="212"/>
    </row>
    <row r="126" spans="1:102" s="214" customFormat="1" ht="225" customHeight="1" x14ac:dyDescent="0.2">
      <c r="A126" s="205" t="s">
        <v>15</v>
      </c>
      <c r="B126" s="206" t="s">
        <v>259</v>
      </c>
      <c r="C126" s="104" t="str">
        <f>C125</f>
        <v>ИБМ 4</v>
      </c>
      <c r="D126" s="207">
        <v>2</v>
      </c>
      <c r="E126" s="208">
        <v>72</v>
      </c>
      <c r="F126" s="209">
        <v>24</v>
      </c>
      <c r="G126" s="210">
        <v>12</v>
      </c>
      <c r="H126" s="208">
        <v>12</v>
      </c>
      <c r="I126" s="208">
        <v>0</v>
      </c>
      <c r="J126" s="209">
        <v>48</v>
      </c>
      <c r="K126" s="207"/>
      <c r="L126" s="208"/>
      <c r="M126" s="208"/>
      <c r="N126" s="211"/>
      <c r="O126" s="212"/>
      <c r="P126" s="207"/>
      <c r="Q126" s="208"/>
      <c r="R126" s="208"/>
      <c r="S126" s="211"/>
      <c r="T126" s="212"/>
      <c r="U126" s="207"/>
      <c r="V126" s="208"/>
      <c r="W126" s="208"/>
      <c r="X126" s="211"/>
      <c r="Y126" s="212"/>
      <c r="Z126" s="207"/>
      <c r="AA126" s="208"/>
      <c r="AB126" s="208"/>
      <c r="AC126" s="211"/>
      <c r="AD126" s="212"/>
      <c r="AE126" s="207"/>
      <c r="AF126" s="208"/>
      <c r="AG126" s="208"/>
      <c r="AH126" s="211"/>
      <c r="AI126" s="212"/>
      <c r="AJ126" s="207"/>
      <c r="AK126" s="208"/>
      <c r="AL126" s="208"/>
      <c r="AM126" s="211"/>
      <c r="AN126" s="212"/>
      <c r="AO126" s="207"/>
      <c r="AP126" s="208"/>
      <c r="AQ126" s="208"/>
      <c r="AR126" s="211"/>
      <c r="AS126" s="212"/>
      <c r="AT126" s="207">
        <v>2</v>
      </c>
      <c r="AU126" s="208">
        <v>72</v>
      </c>
      <c r="AV126" s="208">
        <v>24</v>
      </c>
      <c r="AW126" s="211">
        <v>48</v>
      </c>
      <c r="AX126" s="212" t="s">
        <v>17</v>
      </c>
    </row>
    <row r="127" spans="1:102" s="214" customFormat="1" ht="150" customHeight="1" x14ac:dyDescent="0.2">
      <c r="A127" s="205" t="s">
        <v>33</v>
      </c>
      <c r="B127" s="206" t="s">
        <v>260</v>
      </c>
      <c r="C127" s="104" t="str">
        <f>C126</f>
        <v>ИБМ 4</v>
      </c>
      <c r="D127" s="207">
        <v>2</v>
      </c>
      <c r="E127" s="208">
        <v>72</v>
      </c>
      <c r="F127" s="209">
        <v>24</v>
      </c>
      <c r="G127" s="210">
        <v>12</v>
      </c>
      <c r="H127" s="208">
        <v>12</v>
      </c>
      <c r="I127" s="208">
        <v>0</v>
      </c>
      <c r="J127" s="209">
        <v>48</v>
      </c>
      <c r="K127" s="207"/>
      <c r="L127" s="208"/>
      <c r="M127" s="208"/>
      <c r="N127" s="211"/>
      <c r="O127" s="212"/>
      <c r="P127" s="207"/>
      <c r="Q127" s="208"/>
      <c r="R127" s="208"/>
      <c r="S127" s="211"/>
      <c r="T127" s="212"/>
      <c r="U127" s="207"/>
      <c r="V127" s="208"/>
      <c r="W127" s="208"/>
      <c r="X127" s="211"/>
      <c r="Y127" s="212"/>
      <c r="Z127" s="207"/>
      <c r="AA127" s="208"/>
      <c r="AB127" s="208"/>
      <c r="AC127" s="211"/>
      <c r="AD127" s="212"/>
      <c r="AE127" s="207"/>
      <c r="AF127" s="208"/>
      <c r="AG127" s="208"/>
      <c r="AH127" s="211"/>
      <c r="AI127" s="212"/>
      <c r="AJ127" s="207"/>
      <c r="AK127" s="208"/>
      <c r="AL127" s="208"/>
      <c r="AM127" s="211"/>
      <c r="AN127" s="212"/>
      <c r="AO127" s="207"/>
      <c r="AP127" s="208"/>
      <c r="AQ127" s="208"/>
      <c r="AR127" s="211"/>
      <c r="AS127" s="212"/>
      <c r="AT127" s="207">
        <v>2</v>
      </c>
      <c r="AU127" s="208">
        <v>72</v>
      </c>
      <c r="AV127" s="208">
        <v>24</v>
      </c>
      <c r="AW127" s="211">
        <v>48</v>
      </c>
      <c r="AX127" s="212" t="s">
        <v>17</v>
      </c>
    </row>
    <row r="128" spans="1:102" s="335" customFormat="1" ht="150" customHeight="1" thickBot="1" x14ac:dyDescent="0.25">
      <c r="A128" s="334"/>
    </row>
    <row r="129" spans="1:102" s="106" customFormat="1" ht="122.25" customHeight="1" thickBot="1" x14ac:dyDescent="0.25">
      <c r="A129" s="336"/>
      <c r="B129" s="337"/>
      <c r="C129" s="337"/>
      <c r="D129" s="337"/>
      <c r="E129" s="337"/>
      <c r="F129" s="337"/>
      <c r="G129" s="337"/>
      <c r="H129" s="337"/>
      <c r="I129" s="337"/>
      <c r="J129" s="338"/>
      <c r="K129" s="339" t="s">
        <v>5</v>
      </c>
      <c r="L129" s="340"/>
      <c r="M129" s="340"/>
      <c r="N129" s="340"/>
      <c r="O129" s="341"/>
      <c r="P129" s="339" t="s">
        <v>6</v>
      </c>
      <c r="Q129" s="340"/>
      <c r="R129" s="340"/>
      <c r="S129" s="340"/>
      <c r="T129" s="341"/>
      <c r="U129" s="339" t="s">
        <v>7</v>
      </c>
      <c r="V129" s="340"/>
      <c r="W129" s="340"/>
      <c r="X129" s="340"/>
      <c r="Y129" s="341"/>
      <c r="Z129" s="339" t="s">
        <v>8</v>
      </c>
      <c r="AA129" s="340"/>
      <c r="AB129" s="340"/>
      <c r="AC129" s="340"/>
      <c r="AD129" s="341"/>
      <c r="AE129" s="339" t="s">
        <v>9</v>
      </c>
      <c r="AF129" s="340"/>
      <c r="AG129" s="340"/>
      <c r="AH129" s="340"/>
      <c r="AI129" s="341"/>
      <c r="AJ129" s="339" t="s">
        <v>10</v>
      </c>
      <c r="AK129" s="340"/>
      <c r="AL129" s="340"/>
      <c r="AM129" s="340"/>
      <c r="AN129" s="341"/>
      <c r="AO129" s="339" t="s">
        <v>11</v>
      </c>
      <c r="AP129" s="340"/>
      <c r="AQ129" s="340"/>
      <c r="AR129" s="340"/>
      <c r="AS129" s="341"/>
      <c r="AT129" s="339" t="s">
        <v>90</v>
      </c>
      <c r="AU129" s="340"/>
      <c r="AV129" s="340"/>
      <c r="AW129" s="340"/>
      <c r="AX129" s="341"/>
    </row>
    <row r="130" spans="1:102" s="144" customFormat="1" ht="122.25" customHeight="1" x14ac:dyDescent="0.2">
      <c r="A130" s="328" t="s">
        <v>58</v>
      </c>
      <c r="B130" s="329"/>
      <c r="C130" s="329"/>
      <c r="D130" s="329"/>
      <c r="E130" s="329"/>
      <c r="F130" s="329"/>
      <c r="G130" s="329"/>
      <c r="H130" s="329"/>
      <c r="I130" s="329"/>
      <c r="J130" s="330"/>
      <c r="K130" s="141"/>
      <c r="L130" s="142">
        <f>SUM(N132+M131)</f>
        <v>53.882352941176471</v>
      </c>
      <c r="M130" s="142"/>
      <c r="N130" s="142"/>
      <c r="O130" s="143"/>
      <c r="P130" s="141"/>
      <c r="Q130" s="142">
        <f>SUM(S132+R131)</f>
        <v>53.882352941176471</v>
      </c>
      <c r="R130" s="142"/>
      <c r="S130" s="142"/>
      <c r="T130" s="143"/>
      <c r="U130" s="141"/>
      <c r="V130" s="142">
        <f>SUM(X132+W131)</f>
        <v>54</v>
      </c>
      <c r="W130" s="142"/>
      <c r="X130" s="142"/>
      <c r="Y130" s="143"/>
      <c r="Z130" s="141"/>
      <c r="AA130" s="142">
        <f>SUM(AC132+AB131)</f>
        <v>51.411764705882348</v>
      </c>
      <c r="AB130" s="142"/>
      <c r="AC130" s="142"/>
      <c r="AD130" s="143"/>
      <c r="AE130" s="141"/>
      <c r="AF130" s="142">
        <f>SUM(AH132+AG131)</f>
        <v>54</v>
      </c>
      <c r="AG130" s="142"/>
      <c r="AH130" s="142"/>
      <c r="AI130" s="143"/>
      <c r="AJ130" s="141"/>
      <c r="AK130" s="142">
        <f>SUM(AM132+AL131)</f>
        <v>51.411764705882348</v>
      </c>
      <c r="AL130" s="142"/>
      <c r="AM130" s="142"/>
      <c r="AN130" s="143"/>
      <c r="AO130" s="141"/>
      <c r="AP130" s="142">
        <f>SUM(AR132+AQ131)</f>
        <v>54</v>
      </c>
      <c r="AQ130" s="142"/>
      <c r="AR130" s="142"/>
      <c r="AS130" s="143"/>
      <c r="AT130" s="141"/>
      <c r="AU130" s="142">
        <f>SUM(AW132+AV131)</f>
        <v>45</v>
      </c>
      <c r="AV130" s="142"/>
      <c r="AW130" s="142"/>
      <c r="AX130" s="143"/>
    </row>
    <row r="131" spans="1:102" s="144" customFormat="1" ht="122.25" customHeight="1" x14ac:dyDescent="0.2">
      <c r="A131" s="331" t="s">
        <v>59</v>
      </c>
      <c r="B131" s="332"/>
      <c r="C131" s="332"/>
      <c r="D131" s="332"/>
      <c r="E131" s="332"/>
      <c r="F131" s="332"/>
      <c r="G131" s="332"/>
      <c r="H131" s="332"/>
      <c r="I131" s="332"/>
      <c r="J131" s="333"/>
      <c r="K131" s="141"/>
      <c r="L131" s="142"/>
      <c r="M131" s="142">
        <f>M121/M$19</f>
        <v>28</v>
      </c>
      <c r="N131" s="142"/>
      <c r="O131" s="143"/>
      <c r="P131" s="141"/>
      <c r="Q131" s="142"/>
      <c r="R131" s="142">
        <f>R121/R$19</f>
        <v>28</v>
      </c>
      <c r="S131" s="142"/>
      <c r="T131" s="143"/>
      <c r="U131" s="141"/>
      <c r="V131" s="142"/>
      <c r="W131" s="142">
        <f>W121/W$19</f>
        <v>28</v>
      </c>
      <c r="X131" s="142"/>
      <c r="Y131" s="143"/>
      <c r="Z131" s="141"/>
      <c r="AA131" s="142"/>
      <c r="AB131" s="142">
        <f>AB121/AB$19</f>
        <v>27</v>
      </c>
      <c r="AC131" s="142"/>
      <c r="AD131" s="143"/>
      <c r="AE131" s="141"/>
      <c r="AF131" s="142"/>
      <c r="AG131" s="142">
        <f>AG121/AG$19</f>
        <v>28</v>
      </c>
      <c r="AH131" s="142"/>
      <c r="AI131" s="143"/>
      <c r="AJ131" s="141"/>
      <c r="AK131" s="142"/>
      <c r="AL131" s="142">
        <f>AL121/AL$19</f>
        <v>24</v>
      </c>
      <c r="AM131" s="142"/>
      <c r="AN131" s="143"/>
      <c r="AO131" s="141"/>
      <c r="AP131" s="142"/>
      <c r="AQ131" s="142">
        <f>AQ121/AQ$19</f>
        <v>28</v>
      </c>
      <c r="AR131" s="142"/>
      <c r="AS131" s="143"/>
      <c r="AT131" s="141"/>
      <c r="AU131" s="142"/>
      <c r="AV131" s="142">
        <f>AV121/AV$19</f>
        <v>19</v>
      </c>
      <c r="AW131" s="142"/>
      <c r="AX131" s="143"/>
    </row>
    <row r="132" spans="1:102" s="144" customFormat="1" ht="122.25" customHeight="1" thickBot="1" x14ac:dyDescent="0.25">
      <c r="A132" s="322" t="s">
        <v>60</v>
      </c>
      <c r="B132" s="323"/>
      <c r="C132" s="323"/>
      <c r="D132" s="323"/>
      <c r="E132" s="323"/>
      <c r="F132" s="323"/>
      <c r="G132" s="323"/>
      <c r="H132" s="323"/>
      <c r="I132" s="323"/>
      <c r="J132" s="324"/>
      <c r="K132" s="145"/>
      <c r="L132" s="146"/>
      <c r="M132" s="146"/>
      <c r="N132" s="146">
        <f>(N121-162)/M$19</f>
        <v>25.882352941176471</v>
      </c>
      <c r="O132" s="147"/>
      <c r="P132" s="145"/>
      <c r="Q132" s="146"/>
      <c r="R132" s="146"/>
      <c r="S132" s="146">
        <f>(S121-162)/R$19</f>
        <v>25.882352941176471</v>
      </c>
      <c r="T132" s="147"/>
      <c r="U132" s="145"/>
      <c r="V132" s="146"/>
      <c r="W132" s="146"/>
      <c r="X132" s="146">
        <f>(X121-162)/W$19</f>
        <v>26</v>
      </c>
      <c r="Y132" s="147"/>
      <c r="Z132" s="145"/>
      <c r="AA132" s="146"/>
      <c r="AB132" s="146"/>
      <c r="AC132" s="146">
        <f>(AC121-162)/AB$19</f>
        <v>24.411764705882351</v>
      </c>
      <c r="AD132" s="147"/>
      <c r="AE132" s="145"/>
      <c r="AF132" s="146"/>
      <c r="AG132" s="146"/>
      <c r="AH132" s="146">
        <f>(AH121-162)/AG$19</f>
        <v>26</v>
      </c>
      <c r="AI132" s="147"/>
      <c r="AJ132" s="145"/>
      <c r="AK132" s="146"/>
      <c r="AL132" s="146"/>
      <c r="AM132" s="146">
        <f>(AM121-162)/AL$19</f>
        <v>27.411764705882351</v>
      </c>
      <c r="AN132" s="147"/>
      <c r="AO132" s="145"/>
      <c r="AP132" s="146"/>
      <c r="AQ132" s="146"/>
      <c r="AR132" s="146">
        <f>(AR121-162)/AQ$19</f>
        <v>26</v>
      </c>
      <c r="AS132" s="147"/>
      <c r="AT132" s="145"/>
      <c r="AU132" s="146"/>
      <c r="AV132" s="146"/>
      <c r="AW132" s="146">
        <f>(AW121)/AV$19</f>
        <v>26</v>
      </c>
      <c r="AX132" s="147"/>
    </row>
    <row r="133" spans="1:102" s="144" customFormat="1" ht="122.25" customHeight="1" x14ac:dyDescent="0.2">
      <c r="A133" s="328" t="s">
        <v>94</v>
      </c>
      <c r="B133" s="329"/>
      <c r="C133" s="329"/>
      <c r="D133" s="329"/>
      <c r="E133" s="329"/>
      <c r="F133" s="329"/>
      <c r="G133" s="329"/>
      <c r="H133" s="329"/>
      <c r="I133" s="329"/>
      <c r="J133" s="330"/>
      <c r="K133" s="148"/>
      <c r="L133" s="149"/>
      <c r="M133" s="149"/>
      <c r="N133" s="149"/>
      <c r="O133" s="150">
        <f>COUNTIF(O58:O132,"кр")</f>
        <v>0</v>
      </c>
      <c r="P133" s="148"/>
      <c r="Q133" s="149"/>
      <c r="R133" s="149"/>
      <c r="S133" s="149"/>
      <c r="T133" s="150">
        <f>COUNTIF(T25:T132,"кр")</f>
        <v>0</v>
      </c>
      <c r="U133" s="148"/>
      <c r="V133" s="149"/>
      <c r="W133" s="149"/>
      <c r="X133" s="149"/>
      <c r="Y133" s="150">
        <f>COUNTIF(Y25:Y132,"кр")</f>
        <v>1</v>
      </c>
      <c r="Z133" s="148"/>
      <c r="AA133" s="149"/>
      <c r="AB133" s="149"/>
      <c r="AC133" s="149"/>
      <c r="AD133" s="150">
        <v>0</v>
      </c>
      <c r="AE133" s="148"/>
      <c r="AF133" s="149"/>
      <c r="AG133" s="149"/>
      <c r="AH133" s="149"/>
      <c r="AI133" s="150">
        <v>1</v>
      </c>
      <c r="AJ133" s="148"/>
      <c r="AK133" s="149"/>
      <c r="AL133" s="149"/>
      <c r="AM133" s="149"/>
      <c r="AN133" s="150">
        <f>COUNTIF(AN58:AN132,"кр")</f>
        <v>0</v>
      </c>
      <c r="AO133" s="148"/>
      <c r="AP133" s="149"/>
      <c r="AQ133" s="149"/>
      <c r="AR133" s="149"/>
      <c r="AS133" s="150">
        <f>COUNTIF(AS58:AS132,"кр")</f>
        <v>1</v>
      </c>
      <c r="AT133" s="148"/>
      <c r="AU133" s="149"/>
      <c r="AV133" s="149"/>
      <c r="AW133" s="149"/>
      <c r="AX133" s="150">
        <f>COUNTIF(AX58:AX132,"кр")</f>
        <v>1</v>
      </c>
    </row>
    <row r="134" spans="1:102" s="144" customFormat="1" ht="122.25" customHeight="1" thickBot="1" x14ac:dyDescent="0.25">
      <c r="A134" s="322" t="s">
        <v>95</v>
      </c>
      <c r="B134" s="323"/>
      <c r="C134" s="323"/>
      <c r="D134" s="323"/>
      <c r="E134" s="323"/>
      <c r="F134" s="323"/>
      <c r="G134" s="323"/>
      <c r="H134" s="323"/>
      <c r="I134" s="323"/>
      <c r="J134" s="324"/>
      <c r="K134" s="151"/>
      <c r="L134" s="152"/>
      <c r="M134" s="152"/>
      <c r="N134" s="152"/>
      <c r="O134" s="153">
        <f>COUNTIF(O59:O133,"кп")</f>
        <v>0</v>
      </c>
      <c r="P134" s="151"/>
      <c r="Q134" s="152"/>
      <c r="R134" s="152"/>
      <c r="S134" s="152"/>
      <c r="T134" s="153">
        <f>COUNTIF(T59:T133,"кп")</f>
        <v>0</v>
      </c>
      <c r="U134" s="151"/>
      <c r="V134" s="152"/>
      <c r="W134" s="152"/>
      <c r="X134" s="152"/>
      <c r="Y134" s="153">
        <f>COUNTIF(Y59:Y133,"кп")</f>
        <v>0</v>
      </c>
      <c r="Z134" s="151"/>
      <c r="AA134" s="152"/>
      <c r="AB134" s="152"/>
      <c r="AC134" s="152"/>
      <c r="AD134" s="153">
        <f>COUNTIF(AD59:AD133,"кп")</f>
        <v>0</v>
      </c>
      <c r="AE134" s="151"/>
      <c r="AF134" s="152"/>
      <c r="AG134" s="152"/>
      <c r="AH134" s="152"/>
      <c r="AI134" s="153">
        <f>COUNTIF(AI59:AI133,"кп")</f>
        <v>0</v>
      </c>
      <c r="AJ134" s="151"/>
      <c r="AK134" s="152"/>
      <c r="AL134" s="152"/>
      <c r="AM134" s="152"/>
      <c r="AN134" s="153">
        <v>1</v>
      </c>
      <c r="AO134" s="151"/>
      <c r="AP134" s="152"/>
      <c r="AQ134" s="152"/>
      <c r="AR134" s="152"/>
      <c r="AS134" s="153">
        <f>COUNTIF(AS59:AS133,"кп")</f>
        <v>0</v>
      </c>
      <c r="AT134" s="151"/>
      <c r="AU134" s="152"/>
      <c r="AV134" s="152"/>
      <c r="AW134" s="152"/>
      <c r="AX134" s="153">
        <f>COUNTIF(AX59:AX133,"кп")</f>
        <v>0</v>
      </c>
    </row>
    <row r="135" spans="1:102" s="144" customFormat="1" ht="122.25" customHeight="1" x14ac:dyDescent="0.2">
      <c r="A135" s="328" t="s">
        <v>92</v>
      </c>
      <c r="B135" s="329"/>
      <c r="C135" s="329"/>
      <c r="D135" s="329"/>
      <c r="E135" s="329"/>
      <c r="F135" s="329"/>
      <c r="G135" s="329"/>
      <c r="H135" s="329"/>
      <c r="I135" s="329"/>
      <c r="J135" s="330"/>
      <c r="K135" s="154"/>
      <c r="L135" s="155"/>
      <c r="M135" s="155"/>
      <c r="N135" s="155"/>
      <c r="O135" s="150">
        <f>COUNTIF(O25:O120,"зач")</f>
        <v>6</v>
      </c>
      <c r="P135" s="154"/>
      <c r="Q135" s="155"/>
      <c r="R135" s="155"/>
      <c r="S135" s="155"/>
      <c r="T135" s="150">
        <f>COUNTIF(T25:T120,"зач")</f>
        <v>7</v>
      </c>
      <c r="U135" s="154"/>
      <c r="V135" s="155"/>
      <c r="W135" s="155"/>
      <c r="X135" s="155"/>
      <c r="Y135" s="150">
        <f>COUNTIF(Y25:Y120,"зач")</f>
        <v>7</v>
      </c>
      <c r="Z135" s="154"/>
      <c r="AA135" s="155"/>
      <c r="AB135" s="155"/>
      <c r="AC135" s="155"/>
      <c r="AD135" s="150">
        <f>COUNTIF(AD25:AD120,"зач")</f>
        <v>7</v>
      </c>
      <c r="AE135" s="154"/>
      <c r="AF135" s="155"/>
      <c r="AG135" s="155"/>
      <c r="AH135" s="155"/>
      <c r="AI135" s="150">
        <f>COUNTIF(AI25:AI120,"зач")</f>
        <v>7</v>
      </c>
      <c r="AJ135" s="154"/>
      <c r="AK135" s="155"/>
      <c r="AL135" s="155"/>
      <c r="AM135" s="155"/>
      <c r="AN135" s="150">
        <f>COUNTIF(AN25:AN120,"зач")</f>
        <v>6</v>
      </c>
      <c r="AO135" s="154"/>
      <c r="AP135" s="155"/>
      <c r="AQ135" s="155"/>
      <c r="AR135" s="155"/>
      <c r="AS135" s="150">
        <f>COUNTIF(AS25:AS120,"зач")</f>
        <v>7</v>
      </c>
      <c r="AT135" s="154"/>
      <c r="AU135" s="155"/>
      <c r="AV135" s="155"/>
      <c r="AW135" s="155"/>
      <c r="AX135" s="150">
        <f>COUNTIF(AX25:AX120,"зач")</f>
        <v>8</v>
      </c>
    </row>
    <row r="136" spans="1:102" s="144" customFormat="1" ht="122.25" customHeight="1" thickBot="1" x14ac:dyDescent="0.25">
      <c r="A136" s="322" t="s">
        <v>93</v>
      </c>
      <c r="B136" s="323"/>
      <c r="C136" s="323"/>
      <c r="D136" s="323"/>
      <c r="E136" s="323"/>
      <c r="F136" s="323"/>
      <c r="G136" s="323"/>
      <c r="H136" s="323"/>
      <c r="I136" s="323"/>
      <c r="J136" s="324"/>
      <c r="K136" s="145"/>
      <c r="L136" s="146"/>
      <c r="M136" s="146"/>
      <c r="N136" s="146"/>
      <c r="O136" s="147">
        <f>COUNTIF(O25:O120,"экз")</f>
        <v>4</v>
      </c>
      <c r="P136" s="145"/>
      <c r="Q136" s="146"/>
      <c r="R136" s="146"/>
      <c r="S136" s="146"/>
      <c r="T136" s="147">
        <f>COUNTIF(T25:T120,"экз")</f>
        <v>4</v>
      </c>
      <c r="U136" s="145"/>
      <c r="V136" s="146"/>
      <c r="W136" s="146"/>
      <c r="X136" s="146"/>
      <c r="Y136" s="147">
        <f>COUNTIF(Y25:Y120,"экз")</f>
        <v>3</v>
      </c>
      <c r="Z136" s="145"/>
      <c r="AA136" s="146"/>
      <c r="AB136" s="146"/>
      <c r="AC136" s="146"/>
      <c r="AD136" s="147">
        <f>COUNTIF(AD25:AD120,"экз")</f>
        <v>4</v>
      </c>
      <c r="AE136" s="145"/>
      <c r="AF136" s="146"/>
      <c r="AG136" s="146"/>
      <c r="AH136" s="146"/>
      <c r="AI136" s="147">
        <f>COUNTIF(AI25:AI120,"экз")</f>
        <v>4</v>
      </c>
      <c r="AJ136" s="145"/>
      <c r="AK136" s="146"/>
      <c r="AL136" s="146"/>
      <c r="AM136" s="146"/>
      <c r="AN136" s="147">
        <f>COUNTIF(AN25:AN120,"экз")</f>
        <v>4</v>
      </c>
      <c r="AO136" s="145"/>
      <c r="AP136" s="146"/>
      <c r="AQ136" s="146"/>
      <c r="AR136" s="146"/>
      <c r="AS136" s="147">
        <f>COUNTIF(AS25:AS120,"экз")</f>
        <v>4</v>
      </c>
      <c r="AT136" s="145"/>
      <c r="AU136" s="146"/>
      <c r="AV136" s="146"/>
      <c r="AW136" s="146"/>
      <c r="AX136" s="147">
        <f>COUNTIF(AX25:AX120,"экз")</f>
        <v>1</v>
      </c>
    </row>
    <row r="137" spans="1:102" s="144" customFormat="1" ht="122.25" customHeight="1" x14ac:dyDescent="0.2">
      <c r="A137" s="328" t="s">
        <v>89</v>
      </c>
      <c r="B137" s="329"/>
      <c r="C137" s="329"/>
      <c r="D137" s="329"/>
      <c r="E137" s="329"/>
      <c r="F137" s="329"/>
      <c r="G137" s="329"/>
      <c r="H137" s="329"/>
      <c r="I137" s="329"/>
      <c r="J137" s="330"/>
      <c r="K137" s="154">
        <f>K121-K111</f>
        <v>30</v>
      </c>
      <c r="L137" s="155"/>
      <c r="M137" s="155"/>
      <c r="N137" s="155"/>
      <c r="O137" s="150"/>
      <c r="P137" s="154">
        <f>P121-P111</f>
        <v>30</v>
      </c>
      <c r="Q137" s="149"/>
      <c r="R137" s="149"/>
      <c r="S137" s="149"/>
      <c r="T137" s="156"/>
      <c r="U137" s="154">
        <f>U121-U111</f>
        <v>30</v>
      </c>
      <c r="V137" s="155"/>
      <c r="W137" s="155"/>
      <c r="X137" s="155"/>
      <c r="Y137" s="150"/>
      <c r="Z137" s="154">
        <f>Z121-Z111</f>
        <v>27</v>
      </c>
      <c r="AA137" s="149"/>
      <c r="AB137" s="149"/>
      <c r="AC137" s="149"/>
      <c r="AD137" s="156"/>
      <c r="AE137" s="154">
        <f>AE121-AE111</f>
        <v>30</v>
      </c>
      <c r="AF137" s="155"/>
      <c r="AG137" s="155"/>
      <c r="AH137" s="155"/>
      <c r="AI137" s="150"/>
      <c r="AJ137" s="154">
        <f>AJ121-AJ111</f>
        <v>27</v>
      </c>
      <c r="AK137" s="149"/>
      <c r="AL137" s="149"/>
      <c r="AM137" s="149"/>
      <c r="AN137" s="156"/>
      <c r="AO137" s="154">
        <f>AO121-AO111</f>
        <v>30</v>
      </c>
      <c r="AP137" s="155"/>
      <c r="AQ137" s="155"/>
      <c r="AR137" s="155"/>
      <c r="AS137" s="150"/>
      <c r="AT137" s="154">
        <f>AT121-AT111</f>
        <v>24</v>
      </c>
      <c r="AU137" s="155"/>
      <c r="AV137" s="155"/>
      <c r="AW137" s="155"/>
      <c r="AX137" s="150"/>
    </row>
    <row r="138" spans="1:102" s="158" customFormat="1" ht="122.25" customHeight="1" thickBot="1" x14ac:dyDescent="0.25">
      <c r="A138" s="322" t="s">
        <v>91</v>
      </c>
      <c r="B138" s="323"/>
      <c r="C138" s="323"/>
      <c r="D138" s="323"/>
      <c r="E138" s="323"/>
      <c r="F138" s="323"/>
      <c r="G138" s="323"/>
      <c r="H138" s="323"/>
      <c r="I138" s="323"/>
      <c r="J138" s="324"/>
      <c r="K138" s="145">
        <f>K121</f>
        <v>30</v>
      </c>
      <c r="L138" s="146"/>
      <c r="M138" s="146"/>
      <c r="N138" s="146"/>
      <c r="O138" s="147"/>
      <c r="P138" s="145">
        <f>P121</f>
        <v>30</v>
      </c>
      <c r="Q138" s="152"/>
      <c r="R138" s="152"/>
      <c r="S138" s="152"/>
      <c r="T138" s="157"/>
      <c r="U138" s="145">
        <f>U121</f>
        <v>30</v>
      </c>
      <c r="V138" s="146"/>
      <c r="W138" s="146"/>
      <c r="X138" s="146"/>
      <c r="Y138" s="147"/>
      <c r="Z138" s="145">
        <f>Z121</f>
        <v>30</v>
      </c>
      <c r="AA138" s="152"/>
      <c r="AB138" s="152"/>
      <c r="AC138" s="152"/>
      <c r="AD138" s="157"/>
      <c r="AE138" s="145">
        <f>AE121</f>
        <v>30</v>
      </c>
      <c r="AF138" s="146"/>
      <c r="AG138" s="146"/>
      <c r="AH138" s="146"/>
      <c r="AI138" s="147"/>
      <c r="AJ138" s="145">
        <f>AJ121</f>
        <v>30</v>
      </c>
      <c r="AK138" s="152"/>
      <c r="AL138" s="152"/>
      <c r="AM138" s="152"/>
      <c r="AN138" s="157"/>
      <c r="AO138" s="145">
        <f>AO121</f>
        <v>30</v>
      </c>
      <c r="AP138" s="146"/>
      <c r="AQ138" s="146"/>
      <c r="AR138" s="146"/>
      <c r="AS138" s="147"/>
      <c r="AT138" s="145">
        <f>AT121</f>
        <v>30</v>
      </c>
      <c r="AU138" s="146"/>
      <c r="AV138" s="146"/>
      <c r="AW138" s="146"/>
      <c r="AX138" s="147"/>
    </row>
    <row r="139" spans="1:102" s="158" customFormat="1" ht="122.25" customHeight="1" thickBot="1" x14ac:dyDescent="0.25">
      <c r="A139" s="325" t="s">
        <v>96</v>
      </c>
      <c r="B139" s="326"/>
      <c r="C139" s="326"/>
      <c r="D139" s="326"/>
      <c r="E139" s="326"/>
      <c r="F139" s="326"/>
      <c r="G139" s="326"/>
      <c r="H139" s="326"/>
      <c r="I139" s="326"/>
      <c r="J139" s="327"/>
      <c r="K139" s="159"/>
      <c r="L139" s="160"/>
      <c r="M139" s="160"/>
      <c r="N139" s="160"/>
      <c r="O139" s="160">
        <f>K138+P138</f>
        <v>60</v>
      </c>
      <c r="P139" s="160"/>
      <c r="Q139" s="160"/>
      <c r="R139" s="160"/>
      <c r="S139" s="160"/>
      <c r="T139" s="161"/>
      <c r="U139" s="159"/>
      <c r="V139" s="160"/>
      <c r="W139" s="160"/>
      <c r="X139" s="160"/>
      <c r="Y139" s="160">
        <f>U138+Z138</f>
        <v>60</v>
      </c>
      <c r="Z139" s="160"/>
      <c r="AA139" s="160"/>
      <c r="AB139" s="160"/>
      <c r="AC139" s="160"/>
      <c r="AD139" s="161"/>
      <c r="AE139" s="159"/>
      <c r="AF139" s="160"/>
      <c r="AG139" s="160"/>
      <c r="AH139" s="160"/>
      <c r="AI139" s="160">
        <f>AE138+AJ138</f>
        <v>60</v>
      </c>
      <c r="AJ139" s="160"/>
      <c r="AK139" s="160"/>
      <c r="AL139" s="160"/>
      <c r="AM139" s="160"/>
      <c r="AN139" s="161"/>
      <c r="AO139" s="159"/>
      <c r="AP139" s="160"/>
      <c r="AQ139" s="160"/>
      <c r="AR139" s="160"/>
      <c r="AS139" s="160">
        <f>AO138+AT138</f>
        <v>60</v>
      </c>
      <c r="AT139" s="160"/>
      <c r="AU139" s="160"/>
      <c r="AV139" s="160"/>
      <c r="AW139" s="160"/>
      <c r="AX139" s="161"/>
    </row>
    <row r="140" spans="1:102" ht="67.5" customHeight="1" x14ac:dyDescent="0.2"/>
    <row r="141" spans="1:102" s="116" customFormat="1" ht="137.25" customHeight="1" x14ac:dyDescent="0.65">
      <c r="B141" s="321" t="s">
        <v>27</v>
      </c>
      <c r="C141" s="321"/>
      <c r="D141" s="321"/>
      <c r="E141" s="321"/>
      <c r="F141" s="321"/>
      <c r="G141" s="321"/>
      <c r="H141" s="321"/>
      <c r="I141" s="321"/>
      <c r="K141" s="215"/>
      <c r="L141" s="215"/>
      <c r="M141" s="216"/>
      <c r="N141" s="217"/>
      <c r="O141" s="218" t="s">
        <v>82</v>
      </c>
      <c r="P141" s="219"/>
      <c r="Q141" s="219"/>
      <c r="R141" s="219"/>
      <c r="U141" s="220"/>
      <c r="V141" s="220"/>
      <c r="W141" s="221"/>
      <c r="X141" s="221"/>
      <c r="Y141" s="221"/>
      <c r="Z141" s="221"/>
      <c r="AA141" s="221"/>
      <c r="AB141" s="221"/>
      <c r="AC141" s="221"/>
      <c r="AD141" s="221"/>
      <c r="AE141" s="220"/>
      <c r="AF141" s="220"/>
      <c r="AG141" s="220"/>
      <c r="AH141" s="220"/>
      <c r="AI141" s="221"/>
      <c r="AJ141" s="221"/>
      <c r="AK141" s="221"/>
      <c r="AL141" s="221"/>
      <c r="AM141" s="221"/>
      <c r="AN141" s="221"/>
      <c r="AO141" s="221"/>
      <c r="AP141" s="221"/>
      <c r="AQ141" s="220"/>
      <c r="AR141" s="220"/>
      <c r="AS141" s="220"/>
      <c r="AT141" s="220"/>
      <c r="AU141" s="221"/>
      <c r="AV141" s="221"/>
      <c r="AW141" s="221"/>
      <c r="AX141" s="221"/>
      <c r="AY141" s="221"/>
      <c r="AZ141" s="221"/>
      <c r="BA141" s="221"/>
      <c r="BB141" s="221"/>
      <c r="BC141" s="220"/>
      <c r="BD141" s="220"/>
      <c r="BE141" s="220"/>
      <c r="BF141" s="220"/>
      <c r="BG141" s="221"/>
      <c r="BH141" s="221"/>
      <c r="BI141" s="221"/>
      <c r="BJ141" s="221"/>
      <c r="BK141" s="221"/>
      <c r="BL141" s="221"/>
      <c r="BM141" s="221"/>
      <c r="BN141" s="221"/>
      <c r="BO141" s="220"/>
      <c r="BP141" s="220"/>
      <c r="BQ141" s="220"/>
      <c r="BR141" s="220"/>
      <c r="BS141" s="221"/>
      <c r="BT141" s="221"/>
      <c r="BU141" s="221"/>
      <c r="BV141" s="221"/>
      <c r="BW141" s="221"/>
      <c r="BX141" s="221"/>
      <c r="BY141" s="221"/>
      <c r="BZ141" s="221"/>
      <c r="CA141" s="220"/>
      <c r="CB141" s="220"/>
      <c r="CC141" s="220"/>
      <c r="CD141" s="220"/>
      <c r="CE141" s="221"/>
      <c r="CF141" s="221"/>
      <c r="CG141" s="221"/>
      <c r="CH141" s="221"/>
      <c r="CI141" s="221"/>
      <c r="CJ141" s="221"/>
      <c r="CK141" s="221"/>
      <c r="CL141" s="221"/>
      <c r="CM141" s="220"/>
      <c r="CN141" s="220"/>
      <c r="CO141" s="220"/>
      <c r="CP141" s="220"/>
      <c r="CQ141" s="221"/>
      <c r="CR141" s="221"/>
      <c r="CS141" s="221"/>
      <c r="CT141" s="221"/>
      <c r="CU141" s="221"/>
      <c r="CV141" s="221"/>
      <c r="CW141" s="221"/>
      <c r="CX141" s="221"/>
    </row>
    <row r="142" spans="1:102" s="116" customFormat="1" ht="137.25" customHeight="1" x14ac:dyDescent="0.65">
      <c r="B142" s="321" t="s">
        <v>169</v>
      </c>
      <c r="C142" s="321"/>
      <c r="D142" s="321"/>
      <c r="E142" s="321"/>
      <c r="F142" s="321"/>
      <c r="G142" s="321"/>
      <c r="H142" s="321"/>
      <c r="I142" s="321"/>
      <c r="K142" s="215"/>
      <c r="L142" s="215"/>
      <c r="M142" s="216"/>
      <c r="N142" s="217"/>
      <c r="O142" s="218" t="s">
        <v>170</v>
      </c>
      <c r="P142" s="219"/>
      <c r="Q142" s="219"/>
      <c r="R142" s="219"/>
      <c r="U142" s="220"/>
      <c r="V142" s="220"/>
      <c r="W142" s="221"/>
      <c r="X142" s="221"/>
      <c r="Y142" s="221"/>
      <c r="Z142" s="221"/>
      <c r="AA142" s="221"/>
      <c r="AB142" s="221"/>
      <c r="AC142" s="221"/>
      <c r="AD142" s="221"/>
      <c r="AE142" s="220"/>
      <c r="AF142" s="220"/>
      <c r="AG142" s="220"/>
      <c r="AH142" s="220"/>
      <c r="AI142" s="221"/>
      <c r="AJ142" s="221"/>
      <c r="AK142" s="221"/>
      <c r="AL142" s="221"/>
      <c r="AM142" s="221"/>
      <c r="AN142" s="221"/>
      <c r="AO142" s="221"/>
      <c r="AP142" s="221"/>
      <c r="AQ142" s="220"/>
      <c r="AR142" s="220"/>
      <c r="AS142" s="220"/>
      <c r="AT142" s="220"/>
      <c r="AU142" s="221"/>
      <c r="AV142" s="221"/>
      <c r="AW142" s="221"/>
      <c r="AX142" s="221"/>
      <c r="AY142" s="221"/>
      <c r="AZ142" s="221"/>
      <c r="BA142" s="221"/>
      <c r="BB142" s="221"/>
      <c r="BC142" s="220"/>
      <c r="BD142" s="220"/>
      <c r="BE142" s="220"/>
      <c r="BF142" s="220"/>
      <c r="BG142" s="221"/>
      <c r="BH142" s="221"/>
      <c r="BI142" s="221"/>
      <c r="BJ142" s="221"/>
      <c r="BK142" s="221"/>
      <c r="BL142" s="221"/>
      <c r="BM142" s="221"/>
      <c r="BN142" s="221"/>
      <c r="BO142" s="220"/>
      <c r="BP142" s="220"/>
      <c r="BQ142" s="220"/>
      <c r="BR142" s="220"/>
      <c r="BS142" s="221"/>
      <c r="BT142" s="221"/>
      <c r="BU142" s="221"/>
      <c r="BV142" s="221"/>
      <c r="BW142" s="221"/>
      <c r="BX142" s="221"/>
      <c r="BY142" s="221"/>
      <c r="BZ142" s="221"/>
      <c r="CA142" s="220"/>
      <c r="CB142" s="220"/>
      <c r="CC142" s="220"/>
      <c r="CD142" s="220"/>
      <c r="CE142" s="221"/>
      <c r="CF142" s="221"/>
      <c r="CG142" s="221"/>
      <c r="CH142" s="221"/>
      <c r="CI142" s="221"/>
      <c r="CJ142" s="221"/>
      <c r="CK142" s="221"/>
      <c r="CL142" s="221"/>
      <c r="CM142" s="220"/>
      <c r="CN142" s="220"/>
      <c r="CO142" s="220"/>
      <c r="CP142" s="220"/>
      <c r="CQ142" s="221"/>
      <c r="CR142" s="221"/>
      <c r="CS142" s="221"/>
      <c r="CT142" s="221"/>
      <c r="CU142" s="221"/>
      <c r="CV142" s="221"/>
      <c r="CW142" s="221"/>
      <c r="CX142" s="221"/>
    </row>
    <row r="143" spans="1:102" s="116" customFormat="1" ht="137.25" customHeight="1" x14ac:dyDescent="0.65">
      <c r="B143" s="321" t="s">
        <v>171</v>
      </c>
      <c r="C143" s="321"/>
      <c r="D143" s="321"/>
      <c r="E143" s="321"/>
      <c r="F143" s="321"/>
      <c r="G143" s="321"/>
      <c r="H143" s="321"/>
      <c r="I143" s="321"/>
      <c r="K143" s="215"/>
      <c r="L143" s="215"/>
      <c r="M143" s="216"/>
      <c r="N143" s="217"/>
      <c r="O143" s="218" t="s">
        <v>172</v>
      </c>
      <c r="P143" s="219"/>
      <c r="Q143" s="219"/>
      <c r="R143" s="219"/>
      <c r="U143" s="220"/>
      <c r="V143" s="220"/>
      <c r="W143" s="221"/>
      <c r="X143" s="221"/>
      <c r="Y143" s="221"/>
      <c r="Z143" s="221"/>
      <c r="AA143" s="221"/>
      <c r="AB143" s="221"/>
      <c r="AC143" s="221"/>
      <c r="AD143" s="221"/>
      <c r="AE143" s="220"/>
      <c r="AF143" s="220"/>
      <c r="AG143" s="220"/>
      <c r="AH143" s="220"/>
      <c r="AI143" s="221"/>
      <c r="AJ143" s="221"/>
      <c r="AK143" s="221"/>
      <c r="AL143" s="221"/>
      <c r="AM143" s="221"/>
      <c r="AN143" s="221"/>
      <c r="AO143" s="221"/>
      <c r="AP143" s="221"/>
      <c r="AQ143" s="220"/>
      <c r="AR143" s="220"/>
      <c r="AS143" s="220"/>
      <c r="AT143" s="220"/>
      <c r="AU143" s="221"/>
      <c r="AV143" s="221"/>
      <c r="AW143" s="221"/>
      <c r="AX143" s="221"/>
      <c r="AY143" s="221"/>
      <c r="AZ143" s="221"/>
      <c r="BA143" s="221"/>
      <c r="BB143" s="221"/>
      <c r="BC143" s="220"/>
      <c r="BD143" s="220"/>
      <c r="BE143" s="220"/>
      <c r="BF143" s="220"/>
      <c r="BG143" s="221"/>
      <c r="BH143" s="221"/>
      <c r="BI143" s="221"/>
      <c r="BJ143" s="221"/>
      <c r="BK143" s="221"/>
      <c r="BL143" s="221"/>
      <c r="BM143" s="221"/>
      <c r="BN143" s="221"/>
      <c r="BO143" s="220"/>
      <c r="BP143" s="220"/>
      <c r="BQ143" s="220"/>
      <c r="BR143" s="220"/>
      <c r="BS143" s="221"/>
      <c r="BT143" s="221"/>
      <c r="BU143" s="221"/>
      <c r="BV143" s="221"/>
      <c r="BW143" s="221"/>
      <c r="BX143" s="221"/>
      <c r="BY143" s="221"/>
      <c r="BZ143" s="221"/>
      <c r="CA143" s="220"/>
      <c r="CB143" s="220"/>
      <c r="CC143" s="220"/>
      <c r="CD143" s="220"/>
      <c r="CE143" s="221"/>
      <c r="CF143" s="221"/>
      <c r="CG143" s="221"/>
      <c r="CH143" s="221"/>
      <c r="CI143" s="221"/>
      <c r="CJ143" s="221"/>
      <c r="CK143" s="221"/>
      <c r="CL143" s="221"/>
      <c r="CM143" s="220"/>
      <c r="CN143" s="220"/>
      <c r="CO143" s="220"/>
      <c r="CP143" s="220"/>
      <c r="CQ143" s="221"/>
      <c r="CR143" s="221"/>
      <c r="CS143" s="221"/>
      <c r="CT143" s="221"/>
      <c r="CU143" s="221"/>
      <c r="CV143" s="221"/>
      <c r="CW143" s="221"/>
      <c r="CX143" s="221"/>
    </row>
    <row r="144" spans="1:102" s="116" customFormat="1" ht="137.25" customHeight="1" x14ac:dyDescent="0.65">
      <c r="B144" s="321" t="s">
        <v>177</v>
      </c>
      <c r="C144" s="321"/>
      <c r="D144" s="321"/>
      <c r="E144" s="321"/>
      <c r="F144" s="321"/>
      <c r="G144" s="321"/>
      <c r="H144" s="321"/>
      <c r="I144" s="321"/>
      <c r="K144" s="215"/>
      <c r="L144" s="215"/>
      <c r="M144" s="216"/>
      <c r="N144" s="217"/>
      <c r="O144" s="218" t="s">
        <v>121</v>
      </c>
      <c r="P144" s="219"/>
      <c r="Q144" s="219"/>
      <c r="R144" s="219"/>
      <c r="U144" s="220"/>
      <c r="V144" s="220"/>
      <c r="W144" s="221"/>
      <c r="X144" s="221"/>
      <c r="Y144" s="221"/>
      <c r="Z144" s="221"/>
      <c r="AA144" s="221"/>
      <c r="AB144" s="221"/>
      <c r="AC144" s="221"/>
      <c r="AD144" s="221"/>
      <c r="AE144" s="220"/>
      <c r="AF144" s="220"/>
      <c r="AG144" s="220"/>
      <c r="AH144" s="220"/>
      <c r="AI144" s="221"/>
      <c r="AJ144" s="221"/>
      <c r="AK144" s="221"/>
      <c r="AL144" s="221"/>
      <c r="AM144" s="221"/>
      <c r="AN144" s="221"/>
      <c r="AO144" s="221"/>
      <c r="AP144" s="221"/>
      <c r="AQ144" s="220"/>
      <c r="AR144" s="220"/>
      <c r="AS144" s="220"/>
      <c r="AT144" s="220"/>
      <c r="AU144" s="221"/>
      <c r="AV144" s="221"/>
      <c r="AW144" s="221"/>
      <c r="AX144" s="221"/>
      <c r="AY144" s="221"/>
      <c r="AZ144" s="221"/>
      <c r="BA144" s="221"/>
      <c r="BB144" s="221"/>
      <c r="BC144" s="220"/>
      <c r="BD144" s="220"/>
      <c r="BE144" s="220"/>
      <c r="BF144" s="220"/>
      <c r="BG144" s="221"/>
      <c r="BH144" s="221"/>
      <c r="BI144" s="221"/>
      <c r="BJ144" s="221"/>
      <c r="BK144" s="221"/>
      <c r="BL144" s="221"/>
      <c r="BM144" s="221"/>
      <c r="BN144" s="221"/>
      <c r="BO144" s="220"/>
      <c r="BP144" s="220"/>
      <c r="BQ144" s="220"/>
      <c r="BR144" s="220"/>
      <c r="BS144" s="221"/>
      <c r="BT144" s="221"/>
      <c r="BU144" s="221"/>
      <c r="BV144" s="221"/>
      <c r="BW144" s="221"/>
      <c r="BX144" s="221"/>
      <c r="BY144" s="221"/>
      <c r="BZ144" s="221"/>
      <c r="CA144" s="220"/>
      <c r="CB144" s="220"/>
      <c r="CC144" s="220"/>
      <c r="CD144" s="220"/>
      <c r="CE144" s="221"/>
      <c r="CF144" s="221"/>
      <c r="CG144" s="221"/>
      <c r="CH144" s="221"/>
      <c r="CI144" s="221"/>
      <c r="CJ144" s="221"/>
      <c r="CK144" s="221"/>
      <c r="CL144" s="221"/>
      <c r="CM144" s="220"/>
      <c r="CN144" s="220"/>
      <c r="CO144" s="220"/>
      <c r="CP144" s="220"/>
      <c r="CQ144" s="221"/>
      <c r="CR144" s="221"/>
      <c r="CS144" s="221"/>
      <c r="CT144" s="221"/>
      <c r="CU144" s="221"/>
      <c r="CV144" s="221"/>
      <c r="CW144" s="221"/>
      <c r="CX144" s="221"/>
    </row>
    <row r="145" spans="1:102" s="116" customFormat="1" ht="137.25" customHeight="1" x14ac:dyDescent="0.65">
      <c r="B145" s="321" t="s">
        <v>261</v>
      </c>
      <c r="C145" s="321"/>
      <c r="D145" s="321"/>
      <c r="E145" s="321"/>
      <c r="F145" s="321"/>
      <c r="G145" s="321"/>
      <c r="H145" s="321"/>
      <c r="I145" s="321"/>
      <c r="K145" s="215"/>
      <c r="L145" s="215"/>
      <c r="M145" s="216"/>
      <c r="N145" s="217"/>
      <c r="O145" s="218" t="s">
        <v>262</v>
      </c>
      <c r="P145" s="219"/>
      <c r="Q145" s="219"/>
      <c r="R145" s="219"/>
      <c r="U145" s="220"/>
      <c r="V145" s="220"/>
      <c r="W145" s="221"/>
      <c r="X145" s="221"/>
      <c r="Y145" s="221"/>
      <c r="Z145" s="221"/>
      <c r="AA145" s="221"/>
      <c r="AB145" s="221"/>
      <c r="AC145" s="221"/>
      <c r="AD145" s="221"/>
      <c r="AE145" s="220"/>
      <c r="AF145" s="220"/>
      <c r="AG145" s="220"/>
      <c r="AH145" s="220"/>
      <c r="AI145" s="221"/>
      <c r="AJ145" s="221"/>
      <c r="AK145" s="221"/>
      <c r="AL145" s="221"/>
      <c r="AM145" s="221"/>
      <c r="AN145" s="221"/>
      <c r="AO145" s="221"/>
      <c r="AP145" s="221"/>
      <c r="AQ145" s="220"/>
      <c r="AR145" s="220"/>
      <c r="AS145" s="220"/>
      <c r="AT145" s="220"/>
      <c r="AU145" s="221"/>
      <c r="AV145" s="221"/>
      <c r="AW145" s="221"/>
      <c r="AX145" s="221"/>
      <c r="AY145" s="221"/>
      <c r="AZ145" s="221"/>
      <c r="BA145" s="221"/>
      <c r="BB145" s="221"/>
      <c r="BC145" s="220"/>
      <c r="BD145" s="220"/>
      <c r="BE145" s="220"/>
      <c r="BF145" s="220"/>
      <c r="BG145" s="221"/>
      <c r="BH145" s="221"/>
      <c r="BI145" s="221"/>
      <c r="BJ145" s="221"/>
      <c r="BK145" s="221"/>
      <c r="BL145" s="221"/>
      <c r="BM145" s="221"/>
      <c r="BN145" s="221"/>
      <c r="BO145" s="220"/>
      <c r="BP145" s="220"/>
      <c r="BQ145" s="220"/>
      <c r="BR145" s="220"/>
      <c r="BS145" s="221"/>
      <c r="BT145" s="221"/>
      <c r="BU145" s="221"/>
      <c r="BV145" s="221"/>
      <c r="BW145" s="221"/>
      <c r="BX145" s="221"/>
      <c r="BY145" s="221"/>
      <c r="BZ145" s="221"/>
      <c r="CA145" s="220"/>
      <c r="CB145" s="220"/>
      <c r="CC145" s="220"/>
      <c r="CD145" s="220"/>
      <c r="CE145" s="221"/>
      <c r="CF145" s="221"/>
      <c r="CG145" s="221"/>
      <c r="CH145" s="221"/>
      <c r="CI145" s="221"/>
      <c r="CJ145" s="221"/>
      <c r="CK145" s="221"/>
      <c r="CL145" s="221"/>
      <c r="CM145" s="220"/>
      <c r="CN145" s="220"/>
      <c r="CO145" s="220"/>
      <c r="CP145" s="220"/>
      <c r="CQ145" s="221"/>
      <c r="CR145" s="221"/>
      <c r="CS145" s="221"/>
      <c r="CT145" s="221"/>
      <c r="CU145" s="221"/>
      <c r="CV145" s="221"/>
      <c r="CW145" s="221"/>
      <c r="CX145" s="221"/>
    </row>
    <row r="146" spans="1:102" s="116" customFormat="1" ht="137.25" customHeight="1" x14ac:dyDescent="0.65">
      <c r="A146" s="222"/>
      <c r="B146" s="223"/>
      <c r="C146" s="223"/>
      <c r="D146" s="223"/>
      <c r="E146" s="223"/>
      <c r="F146" s="223"/>
      <c r="G146" s="223"/>
      <c r="H146" s="223"/>
      <c r="I146" s="223"/>
      <c r="J146" s="220"/>
      <c r="K146" s="220"/>
      <c r="L146" s="220"/>
      <c r="M146" s="220"/>
      <c r="N146" s="224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</row>
  </sheetData>
  <mergeCells count="98">
    <mergeCell ref="K19:L19"/>
    <mergeCell ref="N19:O19"/>
    <mergeCell ref="P19:Q19"/>
    <mergeCell ref="S19:T19"/>
    <mergeCell ref="U19:V19"/>
    <mergeCell ref="X19:Y19"/>
    <mergeCell ref="Z19:AA19"/>
    <mergeCell ref="AC19:AD19"/>
    <mergeCell ref="A18:AX18"/>
    <mergeCell ref="A19:A22"/>
    <mergeCell ref="B19:B22"/>
    <mergeCell ref="C19:C22"/>
    <mergeCell ref="D19:F20"/>
    <mergeCell ref="G19:J20"/>
    <mergeCell ref="AO19:AP19"/>
    <mergeCell ref="AR19:AS19"/>
    <mergeCell ref="AT19:AU19"/>
    <mergeCell ref="AW19:AX19"/>
    <mergeCell ref="AE19:AF19"/>
    <mergeCell ref="AH19:AI19"/>
    <mergeCell ref="AJ19:AK19"/>
    <mergeCell ref="AM19:AN19"/>
    <mergeCell ref="K20:N20"/>
    <mergeCell ref="O20:O22"/>
    <mergeCell ref="P20:S20"/>
    <mergeCell ref="T20:T22"/>
    <mergeCell ref="L21:L22"/>
    <mergeCell ref="M21:M22"/>
    <mergeCell ref="U20:X20"/>
    <mergeCell ref="Y20:Y22"/>
    <mergeCell ref="N21:N22"/>
    <mergeCell ref="P21:P22"/>
    <mergeCell ref="Q21:Q22"/>
    <mergeCell ref="R21:R22"/>
    <mergeCell ref="S21:S22"/>
    <mergeCell ref="U21:U22"/>
    <mergeCell ref="V21:V22"/>
    <mergeCell ref="W21:W22"/>
    <mergeCell ref="AH21:AH22"/>
    <mergeCell ref="AJ21:AJ22"/>
    <mergeCell ref="AK21:AK22"/>
    <mergeCell ref="AL21:AL22"/>
    <mergeCell ref="Z20:AC20"/>
    <mergeCell ref="AD20:AD22"/>
    <mergeCell ref="AE20:AH20"/>
    <mergeCell ref="AI20:AI22"/>
    <mergeCell ref="AT20:AW20"/>
    <mergeCell ref="AG21:AG22"/>
    <mergeCell ref="AC21:AC22"/>
    <mergeCell ref="AE21:AE22"/>
    <mergeCell ref="AX20:AX22"/>
    <mergeCell ref="AR21:AR22"/>
    <mergeCell ref="AT21:AT22"/>
    <mergeCell ref="AU21:AU22"/>
    <mergeCell ref="AV21:AV22"/>
    <mergeCell ref="AW21:AW22"/>
    <mergeCell ref="AS20:AS22"/>
    <mergeCell ref="D21:D22"/>
    <mergeCell ref="E21:E22"/>
    <mergeCell ref="F21:F22"/>
    <mergeCell ref="K21:K22"/>
    <mergeCell ref="AO20:AR20"/>
    <mergeCell ref="AJ20:AM20"/>
    <mergeCell ref="AN20:AN22"/>
    <mergeCell ref="AA21:AA22"/>
    <mergeCell ref="AB21:AB22"/>
    <mergeCell ref="AM21:AM22"/>
    <mergeCell ref="AO21:AO22"/>
    <mergeCell ref="AP21:AP22"/>
    <mergeCell ref="AQ21:AQ22"/>
    <mergeCell ref="X21:X22"/>
    <mergeCell ref="Z21:Z22"/>
    <mergeCell ref="AF21:AF22"/>
    <mergeCell ref="A128:XFD128"/>
    <mergeCell ref="A129:J129"/>
    <mergeCell ref="K129:O129"/>
    <mergeCell ref="P129:T129"/>
    <mergeCell ref="U129:Y129"/>
    <mergeCell ref="Z129:AD129"/>
    <mergeCell ref="AE129:AI129"/>
    <mergeCell ref="AJ129:AN129"/>
    <mergeCell ref="AO129:AS129"/>
    <mergeCell ref="AT129:AX129"/>
    <mergeCell ref="A134:J134"/>
    <mergeCell ref="A135:J135"/>
    <mergeCell ref="A136:J136"/>
    <mergeCell ref="A137:J137"/>
    <mergeCell ref="A130:J130"/>
    <mergeCell ref="A131:J131"/>
    <mergeCell ref="A132:J132"/>
    <mergeCell ref="A133:J133"/>
    <mergeCell ref="B143:I143"/>
    <mergeCell ref="B144:I144"/>
    <mergeCell ref="B145:I145"/>
    <mergeCell ref="A138:J138"/>
    <mergeCell ref="A139:J139"/>
    <mergeCell ref="B141:I141"/>
    <mergeCell ref="B142:I142"/>
  </mergeCells>
  <phoneticPr fontId="5" type="noConversion"/>
  <printOptions horizontalCentered="1"/>
  <pageMargins left="0.59055118110236227" right="0.59055118110236227" top="0.59055118110236227" bottom="0.59055118110236227" header="0.23622047244094491" footer="0.19685039370078741"/>
  <pageSetup paperSize="8" scale="10" fitToHeight="5" orientation="portrait" blackAndWhite="1" r:id="rId1"/>
  <headerFooter alignWithMargins="0">
    <oddFooter>&amp;R&amp;F</oddFooter>
  </headerFooter>
  <ignoredErrors>
    <ignoredError sqref="A124:A127 A119:A121 A85 A87 A93 A95 A97 A99 A101 A103 A105 A107" numberStoredAsText="1"/>
    <ignoredError sqref="E118 AU118 G23:K23" formula="1"/>
  </ignoredErrors>
  <drawing r:id="rId2"/>
  <legacyDrawing r:id="rId3"/>
  <oleObjects>
    <mc:AlternateContent xmlns:mc="http://schemas.openxmlformats.org/markup-compatibility/2006">
      <mc:Choice Requires="x14">
        <oleObject progId="Лист" shapeId="33809" r:id="rId4">
          <objectPr defaultSize="0" autoPict="0" r:id="rId5">
            <anchor moveWithCells="1">
              <from>
                <xdr:col>0</xdr:col>
                <xdr:colOff>361950</xdr:colOff>
                <xdr:row>13</xdr:row>
                <xdr:rowOff>657225</xdr:rowOff>
              </from>
              <to>
                <xdr:col>47</xdr:col>
                <xdr:colOff>1152525</xdr:colOff>
                <xdr:row>19</xdr:row>
                <xdr:rowOff>409575</xdr:rowOff>
              </to>
            </anchor>
          </objectPr>
        </oleObject>
      </mc:Choice>
      <mc:Fallback>
        <oleObject progId="Лист" shapeId="3380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</vt:lpstr>
      <vt:lpstr>План_ИБМ_ шаблон</vt:lpstr>
      <vt:lpstr>Лист1</vt:lpstr>
      <vt:lpstr>'План_ИБМ_ шаблон'!Заголовки_для_печати</vt:lpstr>
      <vt:lpstr>'План_ИБМ_ шаблон'!Область_печати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Пилюгина</dc:creator>
  <cp:lastModifiedBy>user</cp:lastModifiedBy>
  <cp:lastPrinted>2017-01-30T09:16:14Z</cp:lastPrinted>
  <dcterms:created xsi:type="dcterms:W3CDTF">2003-05-21T10:18:29Z</dcterms:created>
  <dcterms:modified xsi:type="dcterms:W3CDTF">2017-03-30T08:00:01Z</dcterms:modified>
</cp:coreProperties>
</file>